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95" windowHeight="11505"/>
  </bookViews>
  <sheets>
    <sheet name="Ingresos Fond. " sheetId="5" r:id="rId1"/>
    <sheet name="Gastos Fond " sheetId="6" r:id="rId2"/>
    <sheet name="CXFONDANE" sheetId="2" r:id="rId3"/>
    <sheet name="Gastos Fond APN" sheetId="4" r:id="rId4"/>
    <sheet name="RESERVA FONDANE" sheetId="7" r:id="rId5"/>
  </sheets>
  <definedNames>
    <definedName name="_xlnm.Print_Area" localSheetId="1">'Gastos Fond '!$A$1:$AP$55</definedName>
    <definedName name="_xlnm.Print_Area" localSheetId="3">'Gastos Fond APN'!$A$1:$AP$32</definedName>
    <definedName name="_xlnm.Print_Area" localSheetId="0">'Ingresos Fond. '!$A$1:$CI$37</definedName>
    <definedName name="_xlnm.Print_Area" localSheetId="4">'RESERVA FONDANE'!$A$1:$AC$59</definedName>
  </definedNames>
  <calcPr calcId="125725"/>
</workbook>
</file>

<file path=xl/calcChain.xml><?xml version="1.0" encoding="utf-8"?>
<calcChain xmlns="http://schemas.openxmlformats.org/spreadsheetml/2006/main">
  <c r="AC50" i="7"/>
  <c r="P50"/>
  <c r="AC234" s="1"/>
  <c r="C50"/>
  <c r="AC49"/>
  <c r="AB49"/>
  <c r="AA49"/>
  <c r="Z49"/>
  <c r="Y49"/>
  <c r="X49"/>
  <c r="W49"/>
  <c r="V49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AC48"/>
  <c r="P48"/>
  <c r="AC232" s="1"/>
  <c r="AC231" s="1"/>
  <c r="AC226" s="1"/>
  <c r="AB47"/>
  <c r="AA47"/>
  <c r="Z47"/>
  <c r="Y47"/>
  <c r="X47"/>
  <c r="W47"/>
  <c r="V47"/>
  <c r="U47"/>
  <c r="T47"/>
  <c r="S47"/>
  <c r="R47"/>
  <c r="Q47"/>
  <c r="O47"/>
  <c r="N47"/>
  <c r="M47"/>
  <c r="L47"/>
  <c r="K47"/>
  <c r="J47"/>
  <c r="I47"/>
  <c r="H47"/>
  <c r="G47"/>
  <c r="F47"/>
  <c r="E47"/>
  <c r="D47"/>
  <c r="P47" s="1"/>
  <c r="C47"/>
  <c r="P46"/>
  <c r="P45"/>
  <c r="E45"/>
  <c r="C45"/>
  <c r="AC44"/>
  <c r="P44"/>
  <c r="AC43"/>
  <c r="P43"/>
  <c r="AC42"/>
  <c r="P42"/>
  <c r="AB41"/>
  <c r="AA41"/>
  <c r="Z41"/>
  <c r="Y41"/>
  <c r="X41"/>
  <c r="W41"/>
  <c r="V41"/>
  <c r="U41"/>
  <c r="T41"/>
  <c r="S41"/>
  <c r="R41"/>
  <c r="Q41"/>
  <c r="O41"/>
  <c r="N41"/>
  <c r="M41"/>
  <c r="L41"/>
  <c r="K41"/>
  <c r="J41"/>
  <c r="I41"/>
  <c r="H41"/>
  <c r="G41"/>
  <c r="F41"/>
  <c r="E41"/>
  <c r="D41"/>
  <c r="P41" s="1"/>
  <c r="C41"/>
  <c r="AC40"/>
  <c r="P40"/>
  <c r="AC225" s="1"/>
  <c r="AC39"/>
  <c r="AB39"/>
  <c r="AA39"/>
  <c r="Z39"/>
  <c r="Y39"/>
  <c r="X39"/>
  <c r="W39"/>
  <c r="V39"/>
  <c r="U39"/>
  <c r="T39"/>
  <c r="S39"/>
  <c r="R39"/>
  <c r="Q39"/>
  <c r="O39"/>
  <c r="N39"/>
  <c r="M39"/>
  <c r="L39"/>
  <c r="K39"/>
  <c r="J39"/>
  <c r="I39"/>
  <c r="H39"/>
  <c r="G39"/>
  <c r="F39"/>
  <c r="E39"/>
  <c r="D39"/>
  <c r="P39" s="1"/>
  <c r="C39"/>
  <c r="AC38"/>
  <c r="P38"/>
  <c r="C38"/>
  <c r="AC37"/>
  <c r="P37"/>
  <c r="AC36"/>
  <c r="P36"/>
  <c r="S35"/>
  <c r="R35"/>
  <c r="AC35" s="1"/>
  <c r="F35"/>
  <c r="E35"/>
  <c r="P35" s="1"/>
  <c r="C35"/>
  <c r="AC34"/>
  <c r="P34"/>
  <c r="AC223" s="1"/>
  <c r="C34"/>
  <c r="AC33"/>
  <c r="P33"/>
  <c r="C33"/>
  <c r="C29" s="1"/>
  <c r="AC32"/>
  <c r="P32"/>
  <c r="AC222" s="1"/>
  <c r="AC31"/>
  <c r="P31"/>
  <c r="AC221" s="1"/>
  <c r="AC220" s="1"/>
  <c r="AB30"/>
  <c r="AA30"/>
  <c r="Z30"/>
  <c r="Y30"/>
  <c r="X30"/>
  <c r="W30"/>
  <c r="V30"/>
  <c r="U30"/>
  <c r="Q30"/>
  <c r="AC30" s="1"/>
  <c r="O30"/>
  <c r="N30"/>
  <c r="M30"/>
  <c r="L30"/>
  <c r="K30"/>
  <c r="J30"/>
  <c r="I30"/>
  <c r="H30"/>
  <c r="D30"/>
  <c r="P30" s="1"/>
  <c r="P29" s="1"/>
  <c r="AC219" s="1"/>
  <c r="C30"/>
  <c r="T29"/>
  <c r="AC29" s="1"/>
  <c r="S29"/>
  <c r="R29"/>
  <c r="F29"/>
  <c r="E29"/>
  <c r="AC28"/>
  <c r="P28"/>
  <c r="AC218" s="1"/>
  <c r="AC27"/>
  <c r="P27"/>
  <c r="AC217" s="1"/>
  <c r="AC26"/>
  <c r="P26"/>
  <c r="AC216" s="1"/>
  <c r="AB25"/>
  <c r="AA25"/>
  <c r="AA20" s="1"/>
  <c r="AA17" s="1"/>
  <c r="AA14" s="1"/>
  <c r="AA51" s="1"/>
  <c r="Z25"/>
  <c r="Y25"/>
  <c r="X25"/>
  <c r="W25"/>
  <c r="W20" s="1"/>
  <c r="W17" s="1"/>
  <c r="W14" s="1"/>
  <c r="W51" s="1"/>
  <c r="V25"/>
  <c r="U25"/>
  <c r="S25"/>
  <c r="S20" s="1"/>
  <c r="S17" s="1"/>
  <c r="S14" s="1"/>
  <c r="S51" s="1"/>
  <c r="R25"/>
  <c r="Q25"/>
  <c r="O25"/>
  <c r="O20" s="1"/>
  <c r="O17" s="1"/>
  <c r="O14" s="1"/>
  <c r="O51" s="1"/>
  <c r="N25"/>
  <c r="M25"/>
  <c r="L25"/>
  <c r="K25"/>
  <c r="K20" s="1"/>
  <c r="K17" s="1"/>
  <c r="K14" s="1"/>
  <c r="K51" s="1"/>
  <c r="J25"/>
  <c r="I25"/>
  <c r="H25"/>
  <c r="G25"/>
  <c r="G20" s="1"/>
  <c r="G17" s="1"/>
  <c r="G14" s="1"/>
  <c r="G51" s="1"/>
  <c r="F25"/>
  <c r="E25"/>
  <c r="D25"/>
  <c r="C25"/>
  <c r="AC24"/>
  <c r="P24"/>
  <c r="P23" s="1"/>
  <c r="C24"/>
  <c r="C23" s="1"/>
  <c r="R23"/>
  <c r="AC23" s="1"/>
  <c r="E23"/>
  <c r="E20" s="1"/>
  <c r="E17" s="1"/>
  <c r="E14" s="1"/>
  <c r="E51" s="1"/>
  <c r="AC22"/>
  <c r="P22"/>
  <c r="AC21"/>
  <c r="S21"/>
  <c r="R21"/>
  <c r="Q21"/>
  <c r="P21"/>
  <c r="F21"/>
  <c r="E21"/>
  <c r="C21"/>
  <c r="AB20"/>
  <c r="Z20"/>
  <c r="Y20"/>
  <c r="X20"/>
  <c r="V20"/>
  <c r="U20"/>
  <c r="R20"/>
  <c r="Q20"/>
  <c r="N20"/>
  <c r="M20"/>
  <c r="L20"/>
  <c r="J20"/>
  <c r="I20"/>
  <c r="H20"/>
  <c r="F20"/>
  <c r="D20"/>
  <c r="AC19"/>
  <c r="P19"/>
  <c r="AC213" s="1"/>
  <c r="AC212" s="1"/>
  <c r="C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B17"/>
  <c r="AB14" s="1"/>
  <c r="AB51" s="1"/>
  <c r="Z17"/>
  <c r="Z14" s="1"/>
  <c r="Z51" s="1"/>
  <c r="Y17"/>
  <c r="X17"/>
  <c r="X14" s="1"/>
  <c r="X51" s="1"/>
  <c r="V17"/>
  <c r="V14" s="1"/>
  <c r="V51" s="1"/>
  <c r="U17"/>
  <c r="R17"/>
  <c r="R14" s="1"/>
  <c r="R51" s="1"/>
  <c r="Q17"/>
  <c r="N17"/>
  <c r="N14" s="1"/>
  <c r="N51" s="1"/>
  <c r="M17"/>
  <c r="L17"/>
  <c r="L14" s="1"/>
  <c r="L51" s="1"/>
  <c r="J17"/>
  <c r="J14" s="1"/>
  <c r="I17"/>
  <c r="H17"/>
  <c r="H14" s="1"/>
  <c r="H51" s="1"/>
  <c r="F17"/>
  <c r="F14" s="1"/>
  <c r="F51" s="1"/>
  <c r="D17"/>
  <c r="D14" s="1"/>
  <c r="D51" s="1"/>
  <c r="AC16"/>
  <c r="P16"/>
  <c r="P15" s="1"/>
  <c r="AC15"/>
  <c r="U15"/>
  <c r="Q15"/>
  <c r="H15"/>
  <c r="D15"/>
  <c r="C15"/>
  <c r="Y14"/>
  <c r="Y51" s="1"/>
  <c r="U14"/>
  <c r="U51" s="1"/>
  <c r="Q14"/>
  <c r="Q51" s="1"/>
  <c r="M14"/>
  <c r="M51" s="1"/>
  <c r="I14"/>
  <c r="I51" s="1"/>
  <c r="AO151" i="6"/>
  <c r="AP45"/>
  <c r="AP44" s="1"/>
  <c r="AC45"/>
  <c r="P45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O44"/>
  <c r="N44"/>
  <c r="M44"/>
  <c r="L44"/>
  <c r="K44"/>
  <c r="J44"/>
  <c r="I44"/>
  <c r="H44"/>
  <c r="G44"/>
  <c r="F44"/>
  <c r="E44"/>
  <c r="D44"/>
  <c r="C44"/>
  <c r="AP43"/>
  <c r="AC43"/>
  <c r="P43"/>
  <c r="AP42"/>
  <c r="AC42"/>
  <c r="P42"/>
  <c r="AP41"/>
  <c r="AC41"/>
  <c r="P41"/>
  <c r="AP40"/>
  <c r="AO40"/>
  <c r="AN40"/>
  <c r="AM40"/>
  <c r="AL40"/>
  <c r="AK40"/>
  <c r="AJ40"/>
  <c r="AI40"/>
  <c r="AH40"/>
  <c r="AG40"/>
  <c r="AF40"/>
  <c r="AE40"/>
  <c r="AD40"/>
  <c r="AB40"/>
  <c r="AA40"/>
  <c r="Z40"/>
  <c r="Y40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AP39"/>
  <c r="AC39"/>
  <c r="P39"/>
  <c r="C39"/>
  <c r="C38" s="1"/>
  <c r="AP38"/>
  <c r="AO38"/>
  <c r="AN38"/>
  <c r="AM38"/>
  <c r="AL38"/>
  <c r="AK38"/>
  <c r="AJ38"/>
  <c r="AI38"/>
  <c r="AH38"/>
  <c r="AG38"/>
  <c r="AF38"/>
  <c r="AE38"/>
  <c r="AD38"/>
  <c r="AB38"/>
  <c r="AA38"/>
  <c r="Z38"/>
  <c r="Y38"/>
  <c r="X38"/>
  <c r="W38"/>
  <c r="V38"/>
  <c r="U38"/>
  <c r="T38"/>
  <c r="S38"/>
  <c r="R38"/>
  <c r="Q38"/>
  <c r="AC38" s="1"/>
  <c r="P38"/>
  <c r="O38"/>
  <c r="N38"/>
  <c r="M38"/>
  <c r="K38"/>
  <c r="J38"/>
  <c r="I38"/>
  <c r="H38"/>
  <c r="H17" s="1"/>
  <c r="H14" s="1"/>
  <c r="H46" s="1"/>
  <c r="G38"/>
  <c r="F38"/>
  <c r="E38"/>
  <c r="D38"/>
  <c r="AP37"/>
  <c r="AC37"/>
  <c r="P37"/>
  <c r="AP36"/>
  <c r="AC36"/>
  <c r="P36"/>
  <c r="AP35"/>
  <c r="AC35"/>
  <c r="P35"/>
  <c r="C35"/>
  <c r="AP34"/>
  <c r="AC34"/>
  <c r="P34"/>
  <c r="AP33"/>
  <c r="AE33"/>
  <c r="R33"/>
  <c r="AC33" s="1"/>
  <c r="P33"/>
  <c r="AP32"/>
  <c r="AN32"/>
  <c r="AK32"/>
  <c r="AJ32"/>
  <c r="AJ17" s="1"/>
  <c r="AJ14" s="1"/>
  <c r="AJ46" s="1"/>
  <c r="AI32"/>
  <c r="AH32"/>
  <c r="AG32"/>
  <c r="AF32"/>
  <c r="AF17" s="1"/>
  <c r="AF14" s="1"/>
  <c r="AF46" s="1"/>
  <c r="AE32"/>
  <c r="AB32"/>
  <c r="AB17" s="1"/>
  <c r="AB14" s="1"/>
  <c r="AB46" s="1"/>
  <c r="AA32"/>
  <c r="X32"/>
  <c r="X17" s="1"/>
  <c r="X14" s="1"/>
  <c r="X46" s="1"/>
  <c r="W32"/>
  <c r="V32"/>
  <c r="U32"/>
  <c r="T32"/>
  <c r="T17" s="1"/>
  <c r="T14" s="1"/>
  <c r="T46" s="1"/>
  <c r="S32"/>
  <c r="R32"/>
  <c r="AC32" s="1"/>
  <c r="N32"/>
  <c r="J32"/>
  <c r="I32"/>
  <c r="G32"/>
  <c r="F32"/>
  <c r="P32" s="1"/>
  <c r="E32"/>
  <c r="D32"/>
  <c r="C32"/>
  <c r="AP31"/>
  <c r="AC31"/>
  <c r="P31"/>
  <c r="AP30"/>
  <c r="AC30"/>
  <c r="P30"/>
  <c r="AP29"/>
  <c r="AC29"/>
  <c r="P29"/>
  <c r="AP28"/>
  <c r="AC28"/>
  <c r="P28"/>
  <c r="AP27"/>
  <c r="AC27"/>
  <c r="P27"/>
  <c r="AP26"/>
  <c r="AC26"/>
  <c r="P26"/>
  <c r="AP25"/>
  <c r="AC25"/>
  <c r="P25"/>
  <c r="AP24"/>
  <c r="AC24"/>
  <c r="P24"/>
  <c r="C24"/>
  <c r="AP23"/>
  <c r="AC23"/>
  <c r="P23"/>
  <c r="C23"/>
  <c r="AP22"/>
  <c r="AC22"/>
  <c r="P22"/>
  <c r="AP21"/>
  <c r="AC21"/>
  <c r="P21"/>
  <c r="AP20"/>
  <c r="AP18" s="1"/>
  <c r="AC20"/>
  <c r="P20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/>
  <c r="AO17"/>
  <c r="AN17"/>
  <c r="AM17"/>
  <c r="AM14" s="1"/>
  <c r="AM46" s="1"/>
  <c r="AL17"/>
  <c r="AK17"/>
  <c r="AI17"/>
  <c r="AI14" s="1"/>
  <c r="AI46" s="1"/>
  <c r="AH17"/>
  <c r="AG17"/>
  <c r="AE17"/>
  <c r="AE14" s="1"/>
  <c r="AE46" s="1"/>
  <c r="AD17"/>
  <c r="AA17"/>
  <c r="AA14" s="1"/>
  <c r="AA46" s="1"/>
  <c r="Z17"/>
  <c r="Y17"/>
  <c r="W17"/>
  <c r="W14" s="1"/>
  <c r="W46" s="1"/>
  <c r="V17"/>
  <c r="U17"/>
  <c r="S17"/>
  <c r="S14" s="1"/>
  <c r="S46" s="1"/>
  <c r="R17"/>
  <c r="Q17"/>
  <c r="O17"/>
  <c r="O14" s="1"/>
  <c r="O46" s="1"/>
  <c r="N17"/>
  <c r="M17"/>
  <c r="L17"/>
  <c r="K17"/>
  <c r="K14" s="1"/>
  <c r="K46" s="1"/>
  <c r="J17"/>
  <c r="I17"/>
  <c r="G17"/>
  <c r="G14" s="1"/>
  <c r="G46" s="1"/>
  <c r="F17"/>
  <c r="E17"/>
  <c r="AP16"/>
  <c r="AC16"/>
  <c r="P16"/>
  <c r="AP15"/>
  <c r="AO15"/>
  <c r="AN15"/>
  <c r="AM15"/>
  <c r="AL15"/>
  <c r="AL14" s="1"/>
  <c r="AL46" s="1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O14"/>
  <c r="AO46" s="1"/>
  <c r="AN14"/>
  <c r="AN46" s="1"/>
  <c r="AK14"/>
  <c r="AK46" s="1"/>
  <c r="AH14"/>
  <c r="AH46" s="1"/>
  <c r="AG14"/>
  <c r="AG46" s="1"/>
  <c r="AD14"/>
  <c r="AD46" s="1"/>
  <c r="Z14"/>
  <c r="Z46" s="1"/>
  <c r="Y14"/>
  <c r="Y46" s="1"/>
  <c r="V14"/>
  <c r="V46" s="1"/>
  <c r="U14"/>
  <c r="U46" s="1"/>
  <c r="R14"/>
  <c r="R46" s="1"/>
  <c r="Q14"/>
  <c r="Q46" s="1"/>
  <c r="N14"/>
  <c r="N46" s="1"/>
  <c r="M14"/>
  <c r="M46" s="1"/>
  <c r="L14"/>
  <c r="L46" s="1"/>
  <c r="J14"/>
  <c r="J46" s="1"/>
  <c r="I14"/>
  <c r="I46" s="1"/>
  <c r="F14"/>
  <c r="F46" s="1"/>
  <c r="E14"/>
  <c r="E46" s="1"/>
  <c r="H8"/>
  <c r="G6"/>
  <c r="CG22" i="5"/>
  <c r="CF22"/>
  <c r="CE22"/>
  <c r="CD22"/>
  <c r="CC22"/>
  <c r="CB22"/>
  <c r="CA22"/>
  <c r="BZ22"/>
  <c r="BY22"/>
  <c r="BX22"/>
  <c r="BW22"/>
  <c r="BV22"/>
  <c r="BT22"/>
  <c r="BS22"/>
  <c r="BR22"/>
  <c r="BQ22"/>
  <c r="BP22"/>
  <c r="BO22"/>
  <c r="BN22"/>
  <c r="BM22"/>
  <c r="BL22"/>
  <c r="BK22"/>
  <c r="BI22"/>
  <c r="BH22"/>
  <c r="BD22"/>
  <c r="AZ22"/>
  <c r="AY22"/>
  <c r="AV22"/>
  <c r="AR22"/>
  <c r="AK22"/>
  <c r="AE22"/>
  <c r="AA22"/>
  <c r="Z22"/>
  <c r="Y22"/>
  <c r="X22"/>
  <c r="W22"/>
  <c r="V22"/>
  <c r="O22"/>
  <c r="L22"/>
  <c r="I22"/>
  <c r="F22"/>
  <c r="C22"/>
  <c r="B22"/>
  <c r="CH15"/>
  <c r="BU15"/>
  <c r="CI15" s="1"/>
  <c r="AU15"/>
  <c r="AU22" s="1"/>
  <c r="AH15"/>
  <c r="AB15"/>
  <c r="CH14"/>
  <c r="AO14"/>
  <c r="AO22" s="1"/>
  <c r="AH14"/>
  <c r="BU14" s="1"/>
  <c r="CI14" s="1"/>
  <c r="AB14"/>
  <c r="CH13"/>
  <c r="CH22" s="1"/>
  <c r="BU13"/>
  <c r="BU22" s="1"/>
  <c r="BG13"/>
  <c r="BG22" s="1"/>
  <c r="BC13"/>
  <c r="BC22" s="1"/>
  <c r="U13"/>
  <c r="U22" s="1"/>
  <c r="R13"/>
  <c r="R22" s="1"/>
  <c r="C13"/>
  <c r="AB13" s="1"/>
  <c r="A24" i="4"/>
  <c r="AN19"/>
  <c r="AJ19"/>
  <c r="AF19"/>
  <c r="AB19"/>
  <c r="X19"/>
  <c r="T19"/>
  <c r="P19"/>
  <c r="L19"/>
  <c r="H19"/>
  <c r="D19"/>
  <c r="AP18"/>
  <c r="AC18"/>
  <c r="P18"/>
  <c r="AP17"/>
  <c r="AC17"/>
  <c r="P17"/>
  <c r="P15" s="1"/>
  <c r="AP16"/>
  <c r="AC16"/>
  <c r="P16"/>
  <c r="AP15"/>
  <c r="AO15"/>
  <c r="AN15"/>
  <c r="AM15"/>
  <c r="AL15"/>
  <c r="AK15"/>
  <c r="AJ15"/>
  <c r="AI15"/>
  <c r="AH15"/>
  <c r="AG15"/>
  <c r="AF15"/>
  <c r="AE15"/>
  <c r="AD15"/>
  <c r="AB15"/>
  <c r="AA15"/>
  <c r="Z15"/>
  <c r="Y15"/>
  <c r="X15"/>
  <c r="W15"/>
  <c r="V15"/>
  <c r="U15"/>
  <c r="T15"/>
  <c r="S15"/>
  <c r="R15"/>
  <c r="Q15"/>
  <c r="O15"/>
  <c r="N15"/>
  <c r="M15"/>
  <c r="L15"/>
  <c r="K15"/>
  <c r="J15"/>
  <c r="I15"/>
  <c r="H15"/>
  <c r="G15"/>
  <c r="F15"/>
  <c r="E15"/>
  <c r="D15"/>
  <c r="C15"/>
  <c r="AP14"/>
  <c r="AP19" s="1"/>
  <c r="AO14"/>
  <c r="AO19" s="1"/>
  <c r="AN14"/>
  <c r="AM14"/>
  <c r="AM19" s="1"/>
  <c r="AL14"/>
  <c r="AL19" s="1"/>
  <c r="AK14"/>
  <c r="AK19" s="1"/>
  <c r="AJ14"/>
  <c r="AI14"/>
  <c r="AI19" s="1"/>
  <c r="AH14"/>
  <c r="AH19" s="1"/>
  <c r="AG14"/>
  <c r="AG19" s="1"/>
  <c r="AF14"/>
  <c r="AE14"/>
  <c r="AE19" s="1"/>
  <c r="AD14"/>
  <c r="AD19" s="1"/>
  <c r="AB14"/>
  <c r="AA14"/>
  <c r="AA19" s="1"/>
  <c r="Z14"/>
  <c r="Z19" s="1"/>
  <c r="Y14"/>
  <c r="Y19" s="1"/>
  <c r="X14"/>
  <c r="W14"/>
  <c r="W19" s="1"/>
  <c r="V14"/>
  <c r="V19" s="1"/>
  <c r="U14"/>
  <c r="U19" s="1"/>
  <c r="T14"/>
  <c r="S14"/>
  <c r="S19" s="1"/>
  <c r="R14"/>
  <c r="R19" s="1"/>
  <c r="Q14"/>
  <c r="Q19" s="1"/>
  <c r="P14"/>
  <c r="O14"/>
  <c r="O19" s="1"/>
  <c r="N14"/>
  <c r="N19" s="1"/>
  <c r="M14"/>
  <c r="M19" s="1"/>
  <c r="L14"/>
  <c r="K14"/>
  <c r="K19" s="1"/>
  <c r="J14"/>
  <c r="J19" s="1"/>
  <c r="I14"/>
  <c r="I19" s="1"/>
  <c r="H14"/>
  <c r="G14"/>
  <c r="G19" s="1"/>
  <c r="F14"/>
  <c r="F19" s="1"/>
  <c r="E14"/>
  <c r="E19" s="1"/>
  <c r="D14"/>
  <c r="C14"/>
  <c r="C19" s="1"/>
  <c r="A73" i="2"/>
  <c r="P69"/>
  <c r="P68"/>
  <c r="O68"/>
  <c r="L68"/>
  <c r="I68"/>
  <c r="H68"/>
  <c r="G68"/>
  <c r="F68"/>
  <c r="E68"/>
  <c r="D68"/>
  <c r="C68"/>
  <c r="P67"/>
  <c r="P66" s="1"/>
  <c r="D66"/>
  <c r="C66"/>
  <c r="P65"/>
  <c r="P64" s="1"/>
  <c r="D64"/>
  <c r="C64"/>
  <c r="P63"/>
  <c r="D62"/>
  <c r="P62" s="1"/>
  <c r="C62"/>
  <c r="P61"/>
  <c r="D60"/>
  <c r="P60" s="1"/>
  <c r="C60"/>
  <c r="P59"/>
  <c r="P58"/>
  <c r="D57"/>
  <c r="P57" s="1"/>
  <c r="C57"/>
  <c r="P56"/>
  <c r="P55"/>
  <c r="P54"/>
  <c r="P53"/>
  <c r="O52"/>
  <c r="N52"/>
  <c r="M52"/>
  <c r="L52"/>
  <c r="K52"/>
  <c r="J52"/>
  <c r="I52"/>
  <c r="H52"/>
  <c r="G52"/>
  <c r="F52"/>
  <c r="E52"/>
  <c r="D52"/>
  <c r="C52"/>
  <c r="P49"/>
  <c r="O49"/>
  <c r="N49"/>
  <c r="M49"/>
  <c r="L49"/>
  <c r="K49"/>
  <c r="J49"/>
  <c r="I49"/>
  <c r="H49"/>
  <c r="G49"/>
  <c r="F49"/>
  <c r="E49"/>
  <c r="D49"/>
  <c r="C49"/>
  <c r="P48"/>
  <c r="P47"/>
  <c r="P46"/>
  <c r="I45"/>
  <c r="G45"/>
  <c r="E45"/>
  <c r="D45"/>
  <c r="C45"/>
  <c r="P44"/>
  <c r="P43"/>
  <c r="P42"/>
  <c r="P41"/>
  <c r="P40"/>
  <c r="P39"/>
  <c r="P38"/>
  <c r="O37"/>
  <c r="N37"/>
  <c r="M37"/>
  <c r="L37"/>
  <c r="K37"/>
  <c r="J37"/>
  <c r="I37"/>
  <c r="H37"/>
  <c r="G37"/>
  <c r="F37"/>
  <c r="E37"/>
  <c r="D37"/>
  <c r="C37"/>
  <c r="P36"/>
  <c r="P35"/>
  <c r="P34"/>
  <c r="P33"/>
  <c r="P32"/>
  <c r="P31"/>
  <c r="P30" s="1"/>
  <c r="O30"/>
  <c r="N30"/>
  <c r="M30"/>
  <c r="L30"/>
  <c r="K30"/>
  <c r="J30"/>
  <c r="I30"/>
  <c r="H30"/>
  <c r="G30"/>
  <c r="F30"/>
  <c r="E30"/>
  <c r="D30"/>
  <c r="C30"/>
  <c r="P29"/>
  <c r="P28"/>
  <c r="P27" s="1"/>
  <c r="O27"/>
  <c r="O22" s="1"/>
  <c r="O19" s="1"/>
  <c r="O16" s="1"/>
  <c r="O70" s="1"/>
  <c r="N27"/>
  <c r="M27"/>
  <c r="L27"/>
  <c r="K27"/>
  <c r="K22" s="1"/>
  <c r="K19" s="1"/>
  <c r="K16" s="1"/>
  <c r="K70" s="1"/>
  <c r="J27"/>
  <c r="I27"/>
  <c r="H27"/>
  <c r="G27"/>
  <c r="G22" s="1"/>
  <c r="G19" s="1"/>
  <c r="G16" s="1"/>
  <c r="G70" s="1"/>
  <c r="F27"/>
  <c r="E27"/>
  <c r="D27"/>
  <c r="C27"/>
  <c r="P26"/>
  <c r="P25"/>
  <c r="P24"/>
  <c r="P23"/>
  <c r="O23"/>
  <c r="N23"/>
  <c r="M23"/>
  <c r="L23"/>
  <c r="L22" s="1"/>
  <c r="L19" s="1"/>
  <c r="L16" s="1"/>
  <c r="L70" s="1"/>
  <c r="K23"/>
  <c r="J23"/>
  <c r="J22" s="1"/>
  <c r="I23"/>
  <c r="H23"/>
  <c r="H22" s="1"/>
  <c r="H19" s="1"/>
  <c r="H16" s="1"/>
  <c r="H70" s="1"/>
  <c r="G23"/>
  <c r="F23"/>
  <c r="F22" s="1"/>
  <c r="F19" s="1"/>
  <c r="F16" s="1"/>
  <c r="F70" s="1"/>
  <c r="E23"/>
  <c r="D23"/>
  <c r="D22" s="1"/>
  <c r="D19" s="1"/>
  <c r="D16" s="1"/>
  <c r="D70" s="1"/>
  <c r="C23"/>
  <c r="P21"/>
  <c r="P20" s="1"/>
  <c r="E20"/>
  <c r="D20"/>
  <c r="C20"/>
  <c r="P18"/>
  <c r="C17"/>
  <c r="C20" i="7" l="1"/>
  <c r="C17" s="1"/>
  <c r="C14" s="1"/>
  <c r="C51" s="1"/>
  <c r="AC215"/>
  <c r="AC224"/>
  <c r="AC233"/>
  <c r="P49"/>
  <c r="AC25"/>
  <c r="AC41"/>
  <c r="P25"/>
  <c r="P20" s="1"/>
  <c r="P17" s="1"/>
  <c r="P14" s="1"/>
  <c r="P51" s="1"/>
  <c r="T25"/>
  <c r="T20" s="1"/>
  <c r="T17" s="1"/>
  <c r="T14" s="1"/>
  <c r="T51" s="1"/>
  <c r="AC47"/>
  <c r="AP17" i="6"/>
  <c r="AP14" s="1"/>
  <c r="AP46" s="1"/>
  <c r="D17"/>
  <c r="D14" s="1"/>
  <c r="D46" s="1"/>
  <c r="C17"/>
  <c r="C14" s="1"/>
  <c r="C46" s="1"/>
  <c r="AC17"/>
  <c r="P18"/>
  <c r="AC40"/>
  <c r="P44"/>
  <c r="P40"/>
  <c r="C22" i="2"/>
  <c r="C19" s="1"/>
  <c r="C16" s="1"/>
  <c r="C70" s="1"/>
  <c r="N22"/>
  <c r="N19" s="1"/>
  <c r="N16" s="1"/>
  <c r="N70" s="1"/>
  <c r="P52"/>
  <c r="J68"/>
  <c r="J19"/>
  <c r="J16" s="1"/>
  <c r="E22"/>
  <c r="E19" s="1"/>
  <c r="E16" s="1"/>
  <c r="E70" s="1"/>
  <c r="I22"/>
  <c r="I19" s="1"/>
  <c r="I16" s="1"/>
  <c r="I70" s="1"/>
  <c r="M22"/>
  <c r="M19" s="1"/>
  <c r="M16" s="1"/>
  <c r="M70" s="1"/>
  <c r="P45"/>
  <c r="CI13" i="5"/>
  <c r="CI22" s="1"/>
  <c r="AB22"/>
  <c r="BF30"/>
  <c r="AH22"/>
  <c r="AC14" i="4"/>
  <c r="AC19" s="1"/>
  <c r="AC15"/>
  <c r="J70" i="2"/>
  <c r="P37"/>
  <c r="P17"/>
  <c r="AC20" i="7" l="1"/>
  <c r="AC228"/>
  <c r="AC229"/>
  <c r="AC14" i="6"/>
  <c r="AC46" s="1"/>
  <c r="P17"/>
  <c r="P22" i="2"/>
  <c r="AC17" i="7" l="1"/>
  <c r="P14" i="6"/>
  <c r="P19" i="2"/>
  <c r="AC14" i="7" l="1"/>
  <c r="P46" i="6"/>
  <c r="P16" i="2"/>
  <c r="AC51" i="7" l="1"/>
  <c r="P70" i="2"/>
  <c r="AC209" i="7"/>
  <c r="AC210"/>
  <c r="AC208"/>
  <c r="AC235"/>
  <c r="AC230"/>
  <c r="AC227"/>
  <c r="AC214"/>
  <c r="AC211"/>
</calcChain>
</file>

<file path=xl/sharedStrings.xml><?xml version="1.0" encoding="utf-8"?>
<sst xmlns="http://schemas.openxmlformats.org/spreadsheetml/2006/main" count="830" uniqueCount="282">
  <si>
    <t>MINISTERIO DE HACIENDA Y CREDITO PUBLICO</t>
  </si>
  <si>
    <t>DIRECCION GENERAL DEL PRESUPUESTO NACIONAL</t>
  </si>
  <si>
    <t>INFORME MENSUAL DE EJECUCION DEL PRESUPUESTO DE GASTOS</t>
  </si>
  <si>
    <t>APROPIACIONES DE LA VIGENCIA</t>
  </si>
  <si>
    <t>FONDO ROTATORIO DEL DANE - FONDANE</t>
  </si>
  <si>
    <t xml:space="preserve">SECCION </t>
  </si>
  <si>
    <t>04|02</t>
  </si>
  <si>
    <t>MES</t>
  </si>
  <si>
    <t>A  ABRIL</t>
  </si>
  <si>
    <t>UNIDAD EJECUTORA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</si>
  <si>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</si>
  <si>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</si>
  <si>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</si>
  <si>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</si>
  <si>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</si>
  <si>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</si>
  <si>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</si>
  <si>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</si>
  <si>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</si>
  <si>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>VIGENTE</t>
  </si>
  <si>
    <t>MES 1</t>
  </si>
  <si>
    <t>MES 2</t>
  </si>
  <si>
    <t>MES 3</t>
  </si>
  <si>
    <t xml:space="preserve">MES 4 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</si>
  <si>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</si>
  <si>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</si>
  <si>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</si>
  <si>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</si>
  <si>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</si>
  <si>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</si>
  <si>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</si>
  <si>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</si>
  <si>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</si>
  <si>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4</t>
  </si>
  <si>
    <t>MES 5</t>
  </si>
  <si>
    <t>MES 6</t>
  </si>
  <si>
    <t>MES 7</t>
  </si>
  <si>
    <t>MES 10</t>
  </si>
  <si>
    <t>ACUMULADAS</t>
  </si>
  <si>
    <t>RESERVAS</t>
  </si>
  <si>
    <t>CXP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</si>
  <si>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</si>
  <si>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</si>
  <si>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</si>
  <si>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</si>
  <si>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</si>
  <si>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</si>
  <si>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</si>
  <si>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</si>
  <si>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</si>
  <si>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</si>
  <si>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</si>
  <si>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</si>
  <si>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</si>
  <si>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</si>
  <si>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</si>
  <si>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</si>
  <si>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</si>
  <si>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</si>
  <si>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</si>
  <si>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</si>
  <si>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</si>
  <si>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</si>
  <si>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</si>
  <si>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</si>
  <si>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</si>
  <si>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A|2|0|4|21|21</t>
  </si>
  <si>
    <t>OTROS SERVICIOS PARA CAPACITACION BIENESTAR SOCIAL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</si>
  <si>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</si>
  <si>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</si>
  <si>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</si>
  <si>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</si>
  <si>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</si>
  <si>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A|2|0|4|4|20</t>
  </si>
  <si>
    <t>A|2|0|4|5|20</t>
  </si>
  <si>
    <t>A|2|0|4|6|20</t>
  </si>
  <si>
    <t>A|2|0|4|11|20</t>
  </si>
  <si>
    <t>VIATICOS Y GASTOS DE VIAJE</t>
  </si>
  <si>
    <t>A|2|0|4|7|20</t>
  </si>
  <si>
    <t>A|2|0|3|0|20</t>
  </si>
  <si>
    <t>IMPUESTOS Y MULTAS</t>
  </si>
  <si>
    <t>A|2|0|3|50|20</t>
  </si>
  <si>
    <t>IMPUESTOS Y CONTRIBUCIONES</t>
  </si>
  <si>
    <t>TRANSFERENCIAS CORRIENTES</t>
  </si>
  <si>
    <t>A|3|2|1|1|20</t>
  </si>
  <si>
    <t>CUOTA DE AUDITAJE - CONTRALORIA - RP</t>
  </si>
  <si>
    <t>A|3|6|1|2|21</t>
  </si>
  <si>
    <t>CONCILIACIONES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</si>
  <si>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</si>
  <si>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</si>
  <si>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</si>
  <si>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</si>
  <si>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</si>
  <si>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TOTAL ACUMULADO</t>
  </si>
  <si>
    <t>Elaboró : F.T.R</t>
  </si>
  <si>
    <t xml:space="preserve">                       </t>
  </si>
  <si>
    <t>COORDINADOR DE PRESUPUESTO</t>
  </si>
  <si>
    <t>CUENTAS POR PAGAR 2012</t>
  </si>
  <si>
    <t>A ABRIL</t>
  </si>
  <si>
    <t>CONSTITUIDAS</t>
  </si>
  <si>
    <t>DEFINITIVAS</t>
  </si>
  <si>
    <t xml:space="preserve">IMPUESTOS Y MULTAS </t>
  </si>
  <si>
    <t>A|2|0|3|50|90i20</t>
  </si>
  <si>
    <t>Otros impuestos</t>
  </si>
  <si>
    <t>A|2|0|4|1|6l21</t>
  </si>
  <si>
    <t>EQUIPO DE SISTEMAS</t>
  </si>
  <si>
    <t>A|2|0|4|1|9l21</t>
  </si>
  <si>
    <t>EQUIPO DE CAFETERIA</t>
  </si>
  <si>
    <t>A|2|0|4|1|26l21</t>
  </si>
  <si>
    <t xml:space="preserve">EQUIPO DE COMUNICACIÓN </t>
  </si>
  <si>
    <t>A|2|0|4|2|1l21</t>
  </si>
  <si>
    <t xml:space="preserve">EQUIPOS Y MAQUINAS PARA OFICINA </t>
  </si>
  <si>
    <t>A|2|0|4|2|2l21</t>
  </si>
  <si>
    <t>MOBILIARIO Y ENSERES</t>
  </si>
  <si>
    <t>A|2|0|4|4|1|21</t>
  </si>
  <si>
    <t xml:space="preserve">COMBUSTIBLES Y LUBRICANTES </t>
  </si>
  <si>
    <t>A|2|0|4|4|15|21</t>
  </si>
  <si>
    <t>PAPELERIA Y UTILES DE ESCRITORIO</t>
  </si>
  <si>
    <t>A|2|0|4|4|17|21</t>
  </si>
  <si>
    <t>PRODUCTOS DE ASEO Y LIMPIEZA</t>
  </si>
  <si>
    <t>A|2|0|4|4|18|21</t>
  </si>
  <si>
    <t xml:space="preserve">PRODUCTOS DE CAFETERIA Y RESTAURANTE </t>
  </si>
  <si>
    <t>A|2|0|4|4|20|21</t>
  </si>
  <si>
    <t>REPUESTOS</t>
  </si>
  <si>
    <t>A|2|0|4|4|23|21</t>
  </si>
  <si>
    <t xml:space="preserve">OTROS MATERIALES Y SUMINISTROS </t>
  </si>
  <si>
    <t>A|2|0|4|5|1|21</t>
  </si>
  <si>
    <t>MANTENIMIENTO DE BIENES INMUEBLES</t>
  </si>
  <si>
    <t>A|2|0|4|5|2|21</t>
  </si>
  <si>
    <t>MANTENIMIENTO DE BIENES MUEBLES EQUIPOS Y ENSERES</t>
  </si>
  <si>
    <t>A|2|0|4|5|5|21</t>
  </si>
  <si>
    <t xml:space="preserve">MANTENIMIENTO EQUIPO COMUNICACIONES Y COMPUTACION </t>
  </si>
  <si>
    <t>A|2|0|4|5|6|21</t>
  </si>
  <si>
    <t>MANTENIMIENTO EQUIPO NAVEGACION Y TRANSPORTE</t>
  </si>
  <si>
    <t>A|2|0|4|5|8|21</t>
  </si>
  <si>
    <t>MANTENIMIENTO SERVICIO DE ASEO</t>
  </si>
  <si>
    <t>A|2|0|4|5|9|21</t>
  </si>
  <si>
    <t>MANTENIMIENTO SERVICIO DE CAFETERIA Y RESTAURANTE</t>
  </si>
  <si>
    <t>A|2|0|4|5|10|21</t>
  </si>
  <si>
    <t xml:space="preserve">SERVICIO DE SEGURIDAD Y VIGILANCIA </t>
  </si>
  <si>
    <t>A|2|0|4|6||21</t>
  </si>
  <si>
    <t xml:space="preserve">COMUNICACIONES Y TRANSPORTE </t>
  </si>
  <si>
    <t>A|2|0|4|6|2|21</t>
  </si>
  <si>
    <t>CORREO</t>
  </si>
  <si>
    <t>A|2|0|4|6|3|21</t>
  </si>
  <si>
    <t>EMBALAJE Y ACARREO</t>
  </si>
  <si>
    <t>A|2|0|4|6|7|20</t>
  </si>
  <si>
    <t xml:space="preserve">TRANSPORTE </t>
  </si>
  <si>
    <t xml:space="preserve">IMPRESOS Y PUBLICACIONES </t>
  </si>
  <si>
    <t>A|2|0|4|7|5|21</t>
  </si>
  <si>
    <t>SUSCRIPCIONES</t>
  </si>
  <si>
    <t>A|2|0|4|7|6|21</t>
  </si>
  <si>
    <t xml:space="preserve">OTROS GASTOS POR IMPRESOS Y PUBLICACIONES </t>
  </si>
  <si>
    <t>A|2|0|4|8|20</t>
  </si>
  <si>
    <t xml:space="preserve">SERVICIOS PUBLICOS </t>
  </si>
  <si>
    <t>A|2|0|4|8|2l20</t>
  </si>
  <si>
    <t xml:space="preserve">ENERGIA </t>
  </si>
  <si>
    <t>A|2|0|4|8|2l21</t>
  </si>
  <si>
    <t>A|2|0|4|8|3l21</t>
  </si>
  <si>
    <t>GAS NATURAL</t>
  </si>
  <si>
    <t>A|2|0|4|8|5l20</t>
  </si>
  <si>
    <t xml:space="preserve">TELEFONIA MOVIL CELULAR </t>
  </si>
  <si>
    <t>A|2|0|4|10|1l21</t>
  </si>
  <si>
    <t>ARRENDAMIENTOS BIENES MUEBLES</t>
  </si>
  <si>
    <t>A|2|0|4|10|2l21</t>
  </si>
  <si>
    <t>ARRENDAMIENTOS BIENES INMUEBLES</t>
  </si>
  <si>
    <t>A|2|0|4|11|21</t>
  </si>
  <si>
    <t>A|2|0|4|11|2l21</t>
  </si>
  <si>
    <t>VIATICOS Y GASTOS DE VIAJE AL INTERIOR</t>
  </si>
  <si>
    <t>CAPACITACION, BIENESTAR SOCIAL</t>
  </si>
  <si>
    <t>A|2|0|4|22|11l21</t>
  </si>
  <si>
    <t>OTROS SERVICIOS PARA CAPACITACIONES  BIENESTAR SOCIAL</t>
  </si>
  <si>
    <t>GASTOS FINANCIEROS</t>
  </si>
  <si>
    <t>A|2|0|4|22|1l21</t>
  </si>
  <si>
    <t>COMISIONES BANCARIAS</t>
  </si>
  <si>
    <t>A|2|0|4|40|21</t>
  </si>
  <si>
    <t xml:space="preserve">OTROS GASTOS POR ADQUISICION DE BIENES </t>
  </si>
  <si>
    <t>A|2|0|4|40|15l21</t>
  </si>
  <si>
    <t xml:space="preserve">COORDINADOR DE PRESUPUESTO </t>
  </si>
  <si>
    <t>RESERVAS PRESUPUESTALES</t>
  </si>
  <si>
    <t xml:space="preserve"> </t>
  </si>
  <si>
    <t>MES: ABRIL</t>
  </si>
  <si>
    <t>VIGENCIA FISCAL   2013</t>
  </si>
  <si>
    <t>MES 09</t>
  </si>
  <si>
    <t xml:space="preserve">COMPRA DE EQUIPOS </t>
  </si>
  <si>
    <t>A|2|0|4|1|6|21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</si>
  <si>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</si>
  <si>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</si>
  <si>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A|2|0|4|2|2|21</t>
  </si>
  <si>
    <t>A|2|0|4|4|1|20</t>
  </si>
  <si>
    <t>A|2|0|4|4|17|20</t>
  </si>
  <si>
    <t>A|2|0|4|4|18|20</t>
  </si>
  <si>
    <t>OTROS MATERIALES Y SUMINISTROS</t>
  </si>
  <si>
    <t>A|2|0|4|4|20|20</t>
  </si>
  <si>
    <t>A|2|0|4|5|1|20</t>
  </si>
  <si>
    <t>A|2|0|4|5|2|20</t>
  </si>
  <si>
    <t xml:space="preserve">SERVICIO DE ASEO </t>
  </si>
  <si>
    <t>A|2|0|4|5|6|20</t>
  </si>
  <si>
    <t>SERVICIO DE SEGURIDAD Y VIGILANCIA</t>
  </si>
  <si>
    <t>COMUNICACIÓN Y TRANSPORTE</t>
  </si>
  <si>
    <t>EMBALAJE Y ACARREOS</t>
  </si>
  <si>
    <t>A|2|0|4|6|7|21</t>
  </si>
  <si>
    <t>TRANSPORTE</t>
  </si>
  <si>
    <t>A|2|0|4|7||20</t>
  </si>
  <si>
    <t xml:space="preserve">SUSCRIPCIONES </t>
  </si>
  <si>
    <t>A|2|0|4|8|1|20</t>
  </si>
  <si>
    <t>ACUEDUCTO ALCANTARILLADO Y ASEO</t>
  </si>
  <si>
    <t>A|2|0|4|8|2|20</t>
  </si>
  <si>
    <t>ENERGIA</t>
  </si>
  <si>
    <t>A|2|0|4|8|5|20</t>
  </si>
  <si>
    <t>A|2|0|4|10|20</t>
  </si>
  <si>
    <t>A|2|0|4|10|1|20</t>
  </si>
  <si>
    <t>VIATICOS Y GSTOS DE VIAJE</t>
  </si>
  <si>
    <t>A|2|0|4|11|2|20</t>
  </si>
  <si>
    <t xml:space="preserve">NOTA </t>
  </si>
  <si>
    <t>Se realizaron liberaciones de reservas de acuerdo con el Acta N° 2 de fecha 30 de abril 2013</t>
  </si>
  <si>
    <t>por  Inversion por $ 4422,90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</si>
  <si>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</si>
  <si>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</si>
  <si>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</si>
  <si>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</si>
  <si>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</si>
  <si>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</si>
  <si>
    <t xml:space="preserve">                          </t>
  </si>
  <si>
    <t>INFORME MENSUAL DE EJECUCION DEL PRESUPUESTO DE INGRESOS</t>
  </si>
  <si>
    <t>0402</t>
  </si>
  <si>
    <t>MES ABRIL</t>
  </si>
  <si>
    <t>JULIO</t>
  </si>
  <si>
    <t>00</t>
  </si>
  <si>
    <t>VIGENCIA FISCAL 2013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</si>
  <si>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</si>
  <si>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</si>
  <si>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</si>
  <si>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</si>
  <si>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</si>
  <si>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</si>
  <si>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</si>
  <si>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</si>
  <si>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</si>
  <si>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</si>
  <si>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</si>
  <si>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</si>
  <si>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</si>
  <si>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</si>
  <si>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</si>
  <si>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</si>
  <si>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</si>
  <si>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</si>
  <si>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</si>
  <si>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</si>
  <si>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</si>
  <si>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</si>
  <si>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</si>
  <si>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</si>
  <si>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</si>
  <si>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</si>
  <si>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MS 2</t>
  </si>
  <si>
    <t xml:space="preserve">MES </t>
  </si>
  <si>
    <t>MES  1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</si>
  <si>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</si>
  <si>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</si>
  <si>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</si>
  <si>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</si>
  <si>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</si>
  <si>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</si>
  <si>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</si>
  <si>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</si>
  <si>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</si>
  <si>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</si>
  <si>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</si>
  <si>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</si>
  <si>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</si>
  <si>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</si>
  <si>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</si>
  <si>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</si>
  <si>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</si>
  <si>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</si>
  <si>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</si>
  <si>
    <t>A|2|0|3|50|21</t>
  </si>
  <si>
    <t>NOTA  Se realizo traslado Presupuestal  de funcionamiento según Res 016 del 2013</t>
  </si>
  <si>
    <t>asi se reduce de otros comunicación y transporte $9,800,000 y servicio de cafeteria y restaurante $ 10,000,000 rec 21 y se adiciona a Imp predial rec 21</t>
  </si>
  <si>
    <t>se reduce de correo rec 20 a Imp predial rec 20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</si>
</sst>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_ ;[Red]\-#,##0.00\ "/>
    <numFmt numFmtId="165" formatCode="&quot;$&quot;\ #,##0.00"/>
    <numFmt numFmtId="166" formatCode="#,##0.0000"/>
    <numFmt numFmtId="167" formatCode="_(&quot;$&quot;* #,##0.00_);_(&quot;$&quot;* \(#,##0.00\);_(&quot;$&quot;* &quot;-&quot;??_);_(@_)"/>
    <numFmt numFmtId="168" formatCode="[$$-240A]\ #,##0.00"/>
  </numFmts>
  <fonts count="1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rgb="FF00420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4" fontId="3" fillId="0" borderId="0" xfId="0" applyNumberFormat="1" applyFont="1"/>
    <xf numFmtId="0" fontId="4" fillId="2" borderId="4" xfId="0" applyFont="1" applyFill="1" applyBorder="1"/>
    <xf numFmtId="0" fontId="4" fillId="2" borderId="0" xfId="0" applyFont="1" applyFill="1" applyBorder="1"/>
    <xf numFmtId="4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/>
    <xf numFmtId="4" fontId="3" fillId="0" borderId="0" xfId="0" applyNumberFormat="1" applyFont="1" applyBorder="1"/>
    <xf numFmtId="0" fontId="5" fillId="2" borderId="0" xfId="0" quotePrefix="1" applyFont="1" applyFill="1" applyBorder="1" applyAlignment="1">
      <alignment horizontal="left"/>
    </xf>
    <xf numFmtId="0" fontId="5" fillId="2" borderId="0" xfId="0" applyFont="1" applyFill="1" applyBorder="1"/>
    <xf numFmtId="0" fontId="3" fillId="2" borderId="0" xfId="0" applyFont="1" applyFill="1" applyBorder="1"/>
    <xf numFmtId="0" fontId="5" fillId="2" borderId="5" xfId="0" applyFont="1" applyFill="1" applyBorder="1" applyAlignment="1" applyProtection="1">
      <alignment horizontal="left"/>
      <protection locked="0"/>
    </xf>
    <xf numFmtId="0" fontId="3" fillId="0" borderId="0" xfId="0" applyFont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5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4" fontId="3" fillId="0" borderId="0" xfId="0" applyNumberFormat="1" applyFont="1" applyFill="1"/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4" fillId="0" borderId="0" xfId="0" applyNumberFormat="1" applyFont="1" applyProtection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0" fontId="9" fillId="0" borderId="0" xfId="0" applyFont="1"/>
    <xf numFmtId="0" fontId="10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3" fillId="0" borderId="20" xfId="0" applyNumberFormat="1" applyFont="1" applyBorder="1" applyAlignment="1" applyProtection="1">
      <alignment horizontal="right"/>
      <protection locked="0"/>
    </xf>
    <xf numFmtId="4" fontId="3" fillId="0" borderId="20" xfId="0" applyNumberFormat="1" applyFont="1" applyFill="1" applyBorder="1" applyAlignment="1" applyProtection="1">
      <alignment horizontal="right"/>
    </xf>
    <xf numFmtId="4" fontId="4" fillId="0" borderId="0" xfId="0" applyNumberFormat="1" applyFont="1"/>
    <xf numFmtId="4" fontId="5" fillId="0" borderId="13" xfId="0" applyNumberFormat="1" applyFont="1" applyBorder="1" applyAlignment="1" applyProtection="1">
      <alignment horizontal="righ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4" fontId="11" fillId="0" borderId="21" xfId="0" applyNumberFormat="1" applyFont="1" applyBorder="1" applyAlignment="1" applyProtection="1">
      <alignment horizontal="left"/>
      <protection locked="0"/>
    </xf>
    <xf numFmtId="4" fontId="3" fillId="0" borderId="21" xfId="0" applyNumberFormat="1" applyFont="1" applyFill="1" applyBorder="1" applyAlignment="1" applyProtection="1">
      <alignment horizontal="right"/>
      <protection locked="0"/>
    </xf>
    <xf numFmtId="4" fontId="3" fillId="0" borderId="21" xfId="0" applyNumberFormat="1" applyFont="1" applyBorder="1" applyAlignment="1" applyProtection="1">
      <alignment horizontal="right"/>
      <protection locked="0"/>
    </xf>
    <xf numFmtId="4" fontId="3" fillId="3" borderId="21" xfId="0" applyNumberFormat="1" applyFont="1" applyFill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center"/>
    </xf>
    <xf numFmtId="0" fontId="9" fillId="0" borderId="7" xfId="0" applyFont="1" applyBorder="1"/>
    <xf numFmtId="4" fontId="11" fillId="0" borderId="23" xfId="0" applyNumberFormat="1" applyFont="1" applyBorder="1" applyAlignment="1" applyProtection="1">
      <alignment horizontal="left"/>
      <protection locked="0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24" xfId="0" applyNumberFormat="1" applyFont="1" applyFill="1" applyBorder="1" applyAlignment="1" applyProtection="1">
      <alignment horizontal="right"/>
    </xf>
    <xf numFmtId="4" fontId="3" fillId="0" borderId="21" xfId="0" applyNumberFormat="1" applyFont="1" applyFill="1" applyBorder="1" applyAlignment="1" applyProtection="1">
      <alignment horizontal="right"/>
    </xf>
    <xf numFmtId="4" fontId="5" fillId="0" borderId="13" xfId="0" applyNumberFormat="1" applyFont="1" applyBorder="1" applyAlignment="1" applyProtection="1">
      <alignment horizontal="right"/>
    </xf>
    <xf numFmtId="0" fontId="10" fillId="0" borderId="4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4" fontId="4" fillId="0" borderId="0" xfId="0" applyNumberFormat="1" applyFont="1" applyFill="1" applyBorder="1" applyProtection="1"/>
    <xf numFmtId="0" fontId="4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9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Fill="1"/>
    <xf numFmtId="4" fontId="4" fillId="0" borderId="0" xfId="0" applyNumberFormat="1" applyFont="1" applyFill="1"/>
    <xf numFmtId="43" fontId="4" fillId="0" borderId="0" xfId="1" applyFont="1"/>
    <xf numFmtId="165" fontId="4" fillId="0" borderId="0" xfId="0" applyNumberFormat="1" applyFont="1"/>
    <xf numFmtId="0" fontId="8" fillId="2" borderId="25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26" xfId="0" applyNumberFormat="1" applyFont="1" applyFill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11" fillId="3" borderId="21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/>
    <xf numFmtId="4" fontId="5" fillId="0" borderId="23" xfId="0" applyNumberFormat="1" applyFont="1" applyFill="1" applyBorder="1" applyAlignment="1" applyProtection="1">
      <alignment horizontal="right"/>
    </xf>
    <xf numFmtId="4" fontId="3" fillId="0" borderId="19" xfId="0" applyNumberFormat="1" applyFont="1" applyFill="1" applyBorder="1" applyAlignment="1" applyProtection="1">
      <alignment horizontal="right"/>
    </xf>
    <xf numFmtId="0" fontId="9" fillId="0" borderId="12" xfId="0" applyFont="1" applyBorder="1" applyAlignment="1">
      <alignment horizontal="center"/>
    </xf>
    <xf numFmtId="4" fontId="5" fillId="0" borderId="25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right"/>
      <protection locked="0"/>
    </xf>
    <xf numFmtId="0" fontId="15" fillId="0" borderId="4" xfId="0" applyFont="1" applyBorder="1"/>
    <xf numFmtId="14" fontId="9" fillId="0" borderId="4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4" xfId="0" applyFont="1" applyBorder="1"/>
    <xf numFmtId="4" fontId="4" fillId="0" borderId="37" xfId="0" applyNumberFormat="1" applyFont="1" applyBorder="1" applyAlignment="1" applyProtection="1">
      <alignment horizontal="center"/>
      <protection locked="0"/>
    </xf>
    <xf numFmtId="4" fontId="11" fillId="0" borderId="21" xfId="0" applyNumberFormat="1" applyFont="1" applyBorder="1" applyAlignment="1" applyProtection="1">
      <alignment horizontal="left" wrapText="1"/>
      <protection locked="0"/>
    </xf>
    <xf numFmtId="4" fontId="3" fillId="0" borderId="31" xfId="0" applyNumberFormat="1" applyFont="1" applyFill="1" applyBorder="1" applyAlignment="1" applyProtection="1">
      <alignment horizontal="right"/>
    </xf>
    <xf numFmtId="43" fontId="3" fillId="0" borderId="0" xfId="1" applyFont="1"/>
    <xf numFmtId="166" fontId="4" fillId="0" borderId="0" xfId="0" applyNumberFormat="1" applyFont="1" applyFill="1"/>
    <xf numFmtId="0" fontId="9" fillId="2" borderId="0" xfId="0" applyFont="1" applyFill="1" applyBorder="1" applyAlignment="1">
      <alignment horizontal="left"/>
    </xf>
    <xf numFmtId="0" fontId="9" fillId="2" borderId="0" xfId="0" quotePrefix="1" applyFont="1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167" fontId="16" fillId="2" borderId="10" xfId="2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7" xfId="0" applyFont="1" applyFill="1" applyBorder="1" applyAlignment="1" applyProtection="1">
      <alignment horizontal="center"/>
      <protection locked="0"/>
    </xf>
    <xf numFmtId="0" fontId="9" fillId="0" borderId="38" xfId="0" applyNumberFormat="1" applyFont="1" applyBorder="1" applyAlignment="1" applyProtection="1">
      <alignment horizontal="center"/>
      <protection locked="0"/>
    </xf>
    <xf numFmtId="4" fontId="4" fillId="0" borderId="23" xfId="0" applyNumberFormat="1" applyFont="1" applyBorder="1" applyProtection="1">
      <protection locked="0"/>
    </xf>
    <xf numFmtId="4" fontId="4" fillId="0" borderId="39" xfId="0" applyNumberFormat="1" applyFont="1" applyBorder="1" applyProtection="1">
      <protection locked="0"/>
    </xf>
    <xf numFmtId="4" fontId="4" fillId="3" borderId="39" xfId="0" applyNumberFormat="1" applyFont="1" applyFill="1" applyBorder="1" applyProtection="1">
      <protection locked="0"/>
    </xf>
    <xf numFmtId="4" fontId="4" fillId="3" borderId="23" xfId="0" applyNumberFormat="1" applyFont="1" applyFill="1" applyBorder="1" applyProtection="1">
      <protection locked="0"/>
    </xf>
    <xf numFmtId="4" fontId="4" fillId="3" borderId="23" xfId="0" applyNumberFormat="1" applyFont="1" applyFill="1" applyBorder="1" applyProtection="1"/>
    <xf numFmtId="4" fontId="4" fillId="3" borderId="21" xfId="0" applyNumberFormat="1" applyFont="1" applyFill="1" applyBorder="1" applyProtection="1"/>
    <xf numFmtId="4" fontId="4" fillId="3" borderId="39" xfId="0" applyNumberFormat="1" applyFont="1" applyFill="1" applyBorder="1" applyProtection="1"/>
    <xf numFmtId="4" fontId="4" fillId="0" borderId="39" xfId="0" applyNumberFormat="1" applyFont="1" applyFill="1" applyBorder="1" applyProtection="1"/>
    <xf numFmtId="4" fontId="4" fillId="0" borderId="39" xfId="0" applyNumberFormat="1" applyFont="1" applyFill="1" applyBorder="1" applyProtection="1">
      <protection locked="0"/>
    </xf>
    <xf numFmtId="4" fontId="4" fillId="0" borderId="39" xfId="0" applyNumberFormat="1" applyFont="1" applyFill="1" applyBorder="1"/>
    <xf numFmtId="4" fontId="4" fillId="0" borderId="21" xfId="0" applyNumberFormat="1" applyFont="1" applyFill="1" applyBorder="1" applyProtection="1">
      <protection locked="0"/>
    </xf>
    <xf numFmtId="4" fontId="4" fillId="0" borderId="23" xfId="0" applyNumberFormat="1" applyFont="1" applyFill="1" applyBorder="1" applyProtection="1">
      <protection locked="0"/>
    </xf>
    <xf numFmtId="4" fontId="4" fillId="0" borderId="24" xfId="0" applyNumberFormat="1" applyFont="1" applyFill="1" applyBorder="1"/>
    <xf numFmtId="0" fontId="9" fillId="0" borderId="18" xfId="0" applyNumberFormat="1" applyFont="1" applyBorder="1" applyAlignment="1" applyProtection="1">
      <alignment horizontal="center"/>
      <protection locked="0"/>
    </xf>
    <xf numFmtId="4" fontId="4" fillId="0" borderId="23" xfId="0" applyNumberFormat="1" applyFont="1" applyFill="1" applyBorder="1" applyProtection="1"/>
    <xf numFmtId="4" fontId="4" fillId="0" borderId="23" xfId="0" applyNumberFormat="1" applyFont="1" applyFill="1" applyBorder="1"/>
    <xf numFmtId="40" fontId="4" fillId="0" borderId="23" xfId="0" applyNumberFormat="1" applyFont="1" applyBorder="1" applyProtection="1">
      <protection locked="0"/>
    </xf>
    <xf numFmtId="0" fontId="9" fillId="0" borderId="18" xfId="0" applyNumberFormat="1" applyFont="1" applyBorder="1" applyAlignment="1" applyProtection="1">
      <alignment horizontal="left"/>
      <protection locked="0"/>
    </xf>
    <xf numFmtId="4" fontId="4" fillId="0" borderId="19" xfId="0" applyNumberFormat="1" applyFont="1" applyFill="1" applyBorder="1" applyProtection="1"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9" fillId="0" borderId="40" xfId="0" applyNumberFormat="1" applyFont="1" applyBorder="1" applyAlignment="1" applyProtection="1">
      <alignment horizontal="center"/>
      <protection locked="0"/>
    </xf>
    <xf numFmtId="4" fontId="9" fillId="0" borderId="19" xfId="0" applyNumberFormat="1" applyFont="1" applyBorder="1" applyProtection="1">
      <protection locked="0"/>
    </xf>
    <xf numFmtId="4" fontId="9" fillId="0" borderId="41" xfId="0" applyNumberFormat="1" applyFont="1" applyBorder="1" applyProtection="1">
      <protection locked="0"/>
    </xf>
    <xf numFmtId="0" fontId="8" fillId="0" borderId="1" xfId="0" applyFont="1" applyBorder="1" applyAlignment="1">
      <alignment horizontal="left"/>
    </xf>
    <xf numFmtId="0" fontId="11" fillId="0" borderId="4" xfId="0" applyFont="1" applyBorder="1"/>
    <xf numFmtId="0" fontId="8" fillId="0" borderId="7" xfId="0" applyFont="1" applyBorder="1" applyAlignment="1">
      <alignment horizontal="center"/>
    </xf>
    <xf numFmtId="0" fontId="9" fillId="0" borderId="0" xfId="0" applyFont="1" applyBorder="1"/>
    <xf numFmtId="43" fontId="9" fillId="0" borderId="0" xfId="1" applyFont="1" applyBorder="1"/>
    <xf numFmtId="0" fontId="8" fillId="0" borderId="4" xfId="0" applyFont="1" applyBorder="1" applyAlignment="1">
      <alignment horizontal="center"/>
    </xf>
    <xf numFmtId="43" fontId="3" fillId="0" borderId="0" xfId="1" applyFont="1" applyFill="1"/>
    <xf numFmtId="43" fontId="9" fillId="0" borderId="0" xfId="1" applyFont="1"/>
    <xf numFmtId="43" fontId="5" fillId="0" borderId="0" xfId="1" applyFont="1" applyFill="1"/>
    <xf numFmtId="4" fontId="5" fillId="0" borderId="0" xfId="0" applyNumberFormat="1" applyFont="1" applyFill="1"/>
    <xf numFmtId="168" fontId="4" fillId="0" borderId="0" xfId="0" applyNumberFormat="1" applyFont="1"/>
    <xf numFmtId="0" fontId="3" fillId="0" borderId="0" xfId="3" applyFont="1"/>
    <xf numFmtId="0" fontId="3" fillId="0" borderId="0" xfId="3" applyFont="1" applyFill="1"/>
    <xf numFmtId="0" fontId="1" fillId="0" borderId="0" xfId="3" applyFont="1"/>
    <xf numFmtId="4" fontId="3" fillId="0" borderId="0" xfId="3" applyNumberFormat="1" applyFont="1"/>
    <xf numFmtId="0" fontId="1" fillId="2" borderId="4" xfId="3" applyFont="1" applyFill="1" applyBorder="1"/>
    <xf numFmtId="0" fontId="1" fillId="2" borderId="0" xfId="3" applyFont="1" applyFill="1" applyBorder="1"/>
    <xf numFmtId="4" fontId="1" fillId="2" borderId="0" xfId="3" applyNumberFormat="1" applyFont="1" applyFill="1" applyBorder="1"/>
    <xf numFmtId="4" fontId="3" fillId="2" borderId="0" xfId="3" applyNumberFormat="1" applyFont="1" applyFill="1" applyBorder="1" applyAlignment="1" applyProtection="1">
      <alignment horizontal="right"/>
      <protection locked="0"/>
    </xf>
    <xf numFmtId="0" fontId="1" fillId="2" borderId="5" xfId="3" applyFont="1" applyFill="1" applyBorder="1"/>
    <xf numFmtId="4" fontId="3" fillId="0" borderId="0" xfId="3" applyNumberFormat="1" applyFont="1" applyBorder="1"/>
    <xf numFmtId="0" fontId="5" fillId="2" borderId="0" xfId="3" quotePrefix="1" applyFont="1" applyFill="1" applyBorder="1" applyAlignment="1">
      <alignment horizontal="left"/>
    </xf>
    <xf numFmtId="0" fontId="5" fillId="2" borderId="0" xfId="3" applyFont="1" applyFill="1" applyBorder="1"/>
    <xf numFmtId="0" fontId="3" fillId="2" borderId="0" xfId="3" applyFont="1" applyFill="1" applyBorder="1"/>
    <xf numFmtId="0" fontId="5" fillId="2" borderId="5" xfId="3" applyFont="1" applyFill="1" applyBorder="1" applyAlignment="1" applyProtection="1">
      <alignment horizontal="left"/>
      <protection locked="0"/>
    </xf>
    <xf numFmtId="0" fontId="3" fillId="0" borderId="0" xfId="3" applyFont="1" applyBorder="1"/>
    <xf numFmtId="0" fontId="5" fillId="2" borderId="0" xfId="3" applyFont="1" applyFill="1" applyBorder="1" applyAlignment="1">
      <alignment horizontal="left"/>
    </xf>
    <xf numFmtId="0" fontId="7" fillId="2" borderId="0" xfId="3" applyFont="1" applyFill="1" applyBorder="1"/>
    <xf numFmtId="0" fontId="5" fillId="2" borderId="5" xfId="3" applyFont="1" applyFill="1" applyBorder="1" applyAlignment="1">
      <alignment horizontal="left"/>
    </xf>
    <xf numFmtId="4" fontId="3" fillId="0" borderId="0" xfId="3" applyNumberFormat="1" applyFont="1" applyFill="1" applyBorder="1" applyAlignment="1" applyProtection="1">
      <alignment horizontal="right"/>
    </xf>
    <xf numFmtId="0" fontId="1" fillId="2" borderId="6" xfId="3" applyFont="1" applyFill="1" applyBorder="1"/>
    <xf numFmtId="4" fontId="1" fillId="2" borderId="7" xfId="3" applyNumberFormat="1" applyFont="1" applyFill="1" applyBorder="1"/>
    <xf numFmtId="0" fontId="1" fillId="2" borderId="7" xfId="3" applyFont="1" applyFill="1" applyBorder="1"/>
    <xf numFmtId="0" fontId="1" fillId="2" borderId="8" xfId="3" applyFont="1" applyFill="1" applyBorder="1"/>
    <xf numFmtId="4" fontId="3" fillId="0" borderId="0" xfId="3" applyNumberFormat="1" applyFont="1" applyFill="1"/>
    <xf numFmtId="0" fontId="8" fillId="2" borderId="9" xfId="3" applyFont="1" applyFill="1" applyBorder="1" applyAlignment="1">
      <alignment horizontal="center"/>
    </xf>
    <xf numFmtId="0" fontId="9" fillId="2" borderId="9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/>
    </xf>
    <xf numFmtId="0" fontId="10" fillId="2" borderId="11" xfId="3" applyFont="1" applyFill="1" applyBorder="1" applyAlignment="1">
      <alignment horizontal="center"/>
    </xf>
    <xf numFmtId="4" fontId="1" fillId="0" borderId="0" xfId="3" applyNumberFormat="1" applyFont="1" applyProtection="1"/>
    <xf numFmtId="0" fontId="8" fillId="2" borderId="12" xfId="3" applyFont="1" applyFill="1" applyBorder="1" applyAlignment="1">
      <alignment horizontal="center"/>
    </xf>
    <xf numFmtId="0" fontId="8" fillId="2" borderId="13" xfId="3" applyFont="1" applyFill="1" applyBorder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10" fillId="0" borderId="15" xfId="3" applyFont="1" applyBorder="1" applyAlignment="1">
      <alignment horizontal="center"/>
    </xf>
    <xf numFmtId="0" fontId="5" fillId="0" borderId="16" xfId="3" applyFont="1" applyBorder="1" applyAlignment="1">
      <alignment horizontal="center"/>
    </xf>
    <xf numFmtId="4" fontId="5" fillId="0" borderId="16" xfId="3" applyNumberFormat="1" applyFont="1" applyBorder="1" applyAlignment="1">
      <alignment horizontal="right"/>
    </xf>
    <xf numFmtId="4" fontId="5" fillId="3" borderId="16" xfId="3" applyNumberFormat="1" applyFont="1" applyFill="1" applyBorder="1" applyAlignment="1">
      <alignment horizontal="right"/>
    </xf>
    <xf numFmtId="0" fontId="9" fillId="0" borderId="0" xfId="3" applyFont="1"/>
    <xf numFmtId="0" fontId="10" fillId="0" borderId="17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4" fontId="5" fillId="0" borderId="13" xfId="3" applyNumberFormat="1" applyFont="1" applyBorder="1" applyAlignment="1">
      <alignment horizontal="right"/>
    </xf>
    <xf numFmtId="4" fontId="5" fillId="3" borderId="13" xfId="3" applyNumberFormat="1" applyFont="1" applyFill="1" applyBorder="1" applyAlignment="1">
      <alignment horizontal="right"/>
    </xf>
    <xf numFmtId="4" fontId="5" fillId="0" borderId="14" xfId="3" applyNumberFormat="1" applyFont="1" applyBorder="1" applyAlignment="1">
      <alignment horizontal="right"/>
    </xf>
    <xf numFmtId="4" fontId="1" fillId="0" borderId="18" xfId="3" applyNumberFormat="1" applyFont="1" applyBorder="1" applyAlignment="1" applyProtection="1">
      <alignment horizontal="center"/>
      <protection locked="0"/>
    </xf>
    <xf numFmtId="4" fontId="11" fillId="0" borderId="19" xfId="3" applyNumberFormat="1" applyFont="1" applyBorder="1" applyAlignment="1" applyProtection="1">
      <alignment horizontal="left"/>
      <protection locked="0"/>
    </xf>
    <xf numFmtId="4" fontId="3" fillId="0" borderId="20" xfId="3" applyNumberFormat="1" applyFont="1" applyBorder="1" applyAlignment="1" applyProtection="1">
      <alignment horizontal="right"/>
      <protection locked="0"/>
    </xf>
    <xf numFmtId="4" fontId="3" fillId="3" borderId="20" xfId="3" applyNumberFormat="1" applyFont="1" applyFill="1" applyBorder="1" applyAlignment="1" applyProtection="1">
      <alignment horizontal="right"/>
      <protection locked="0"/>
    </xf>
    <xf numFmtId="4" fontId="3" fillId="3" borderId="21" xfId="3" applyNumberFormat="1" applyFont="1" applyFill="1" applyBorder="1" applyAlignment="1" applyProtection="1">
      <alignment horizontal="right"/>
    </xf>
    <xf numFmtId="4" fontId="3" fillId="0" borderId="20" xfId="3" applyNumberFormat="1" applyFont="1" applyFill="1" applyBorder="1" applyAlignment="1" applyProtection="1">
      <alignment horizontal="right"/>
    </xf>
    <xf numFmtId="4" fontId="3" fillId="0" borderId="22" xfId="3" applyNumberFormat="1" applyFont="1" applyFill="1" applyBorder="1" applyAlignment="1" applyProtection="1">
      <alignment horizontal="right"/>
    </xf>
    <xf numFmtId="4" fontId="1" fillId="0" borderId="0" xfId="3" applyNumberFormat="1" applyFont="1"/>
    <xf numFmtId="4" fontId="5" fillId="0" borderId="13" xfId="3" applyNumberFormat="1" applyFont="1" applyBorder="1" applyAlignment="1" applyProtection="1">
      <alignment horizontal="right"/>
      <protection locked="0"/>
    </xf>
    <xf numFmtId="4" fontId="5" fillId="3" borderId="13" xfId="3" applyNumberFormat="1" applyFont="1" applyFill="1" applyBorder="1" applyAlignment="1" applyProtection="1">
      <alignment horizontal="right"/>
      <protection locked="0"/>
    </xf>
    <xf numFmtId="4" fontId="8" fillId="0" borderId="21" xfId="3" applyNumberFormat="1" applyFont="1" applyBorder="1" applyAlignment="1" applyProtection="1">
      <alignment horizontal="left"/>
      <protection locked="0"/>
    </xf>
    <xf numFmtId="4" fontId="5" fillId="0" borderId="21" xfId="3" applyNumberFormat="1" applyFont="1" applyBorder="1" applyAlignment="1" applyProtection="1">
      <alignment horizontal="right"/>
      <protection locked="0"/>
    </xf>
    <xf numFmtId="4" fontId="5" fillId="3" borderId="21" xfId="3" applyNumberFormat="1" applyFont="1" applyFill="1" applyBorder="1" applyAlignment="1" applyProtection="1">
      <alignment horizontal="right"/>
      <protection locked="0"/>
    </xf>
    <xf numFmtId="4" fontId="5" fillId="0" borderId="21" xfId="3" applyNumberFormat="1" applyFont="1" applyFill="1" applyBorder="1" applyAlignment="1" applyProtection="1">
      <alignment horizontal="right"/>
      <protection locked="0"/>
    </xf>
    <xf numFmtId="4" fontId="11" fillId="0" borderId="20" xfId="3" applyNumberFormat="1" applyFont="1" applyBorder="1" applyAlignment="1" applyProtection="1">
      <alignment horizontal="left"/>
      <protection locked="0"/>
    </xf>
    <xf numFmtId="4" fontId="3" fillId="0" borderId="21" xfId="3" applyNumberFormat="1" applyFont="1" applyBorder="1" applyAlignment="1" applyProtection="1">
      <alignment horizontal="right"/>
      <protection locked="0"/>
    </xf>
    <xf numFmtId="4" fontId="11" fillId="0" borderId="21" xfId="3" applyNumberFormat="1" applyFont="1" applyBorder="1" applyAlignment="1" applyProtection="1">
      <alignment horizontal="left"/>
      <protection locked="0"/>
    </xf>
    <xf numFmtId="4" fontId="3" fillId="0" borderId="21" xfId="3" applyNumberFormat="1" applyFont="1" applyFill="1" applyBorder="1" applyAlignment="1" applyProtection="1">
      <alignment horizontal="right"/>
      <protection locked="0"/>
    </xf>
    <xf numFmtId="40" fontId="3" fillId="0" borderId="21" xfId="3" applyNumberFormat="1" applyFont="1" applyBorder="1" applyAlignment="1" applyProtection="1">
      <alignment horizontal="right"/>
      <protection locked="0"/>
    </xf>
    <xf numFmtId="4" fontId="3" fillId="3" borderId="21" xfId="3" applyNumberFormat="1" applyFont="1" applyFill="1" applyBorder="1" applyAlignment="1" applyProtection="1">
      <alignment horizontal="right"/>
      <protection locked="0"/>
    </xf>
    <xf numFmtId="4" fontId="5" fillId="3" borderId="21" xfId="3" applyNumberFormat="1" applyFont="1" applyFill="1" applyBorder="1" applyAlignment="1" applyProtection="1">
      <alignment horizontal="right"/>
    </xf>
    <xf numFmtId="4" fontId="8" fillId="0" borderId="23" xfId="3" applyNumberFormat="1" applyFont="1" applyBorder="1" applyAlignment="1" applyProtection="1">
      <alignment horizontal="left"/>
      <protection locked="0"/>
    </xf>
    <xf numFmtId="4" fontId="5" fillId="0" borderId="23" xfId="3" applyNumberFormat="1" applyFont="1" applyBorder="1" applyAlignment="1" applyProtection="1">
      <alignment horizontal="right"/>
      <protection locked="0"/>
    </xf>
    <xf numFmtId="164" fontId="5" fillId="0" borderId="23" xfId="3" applyNumberFormat="1" applyFont="1" applyBorder="1" applyAlignment="1" applyProtection="1">
      <alignment horizontal="right"/>
      <protection locked="0"/>
    </xf>
    <xf numFmtId="4" fontId="5" fillId="3" borderId="23" xfId="3" applyNumberFormat="1" applyFont="1" applyFill="1" applyBorder="1" applyAlignment="1" applyProtection="1">
      <alignment horizontal="right"/>
      <protection locked="0"/>
    </xf>
    <xf numFmtId="4" fontId="5" fillId="0" borderId="24" xfId="3" applyNumberFormat="1" applyFont="1" applyBorder="1" applyAlignment="1" applyProtection="1">
      <alignment horizontal="right"/>
      <protection locked="0"/>
    </xf>
    <xf numFmtId="4" fontId="3" fillId="0" borderId="23" xfId="3" applyNumberFormat="1" applyFont="1" applyBorder="1" applyAlignment="1" applyProtection="1">
      <alignment horizontal="right"/>
      <protection locked="0"/>
    </xf>
    <xf numFmtId="40" fontId="3" fillId="0" borderId="20" xfId="3" applyNumberFormat="1" applyFont="1" applyBorder="1" applyAlignment="1" applyProtection="1">
      <alignment horizontal="right"/>
      <protection locked="0"/>
    </xf>
    <xf numFmtId="4" fontId="3" fillId="0" borderId="20" xfId="3" applyNumberFormat="1" applyFont="1" applyFill="1" applyBorder="1" applyAlignment="1" applyProtection="1">
      <alignment horizontal="right"/>
      <protection locked="0"/>
    </xf>
    <xf numFmtId="40" fontId="3" fillId="0" borderId="23" xfId="3" applyNumberFormat="1" applyFont="1" applyBorder="1" applyAlignment="1" applyProtection="1">
      <alignment horizontal="right"/>
      <protection locked="0"/>
    </xf>
    <xf numFmtId="0" fontId="10" fillId="0" borderId="12" xfId="3" applyFont="1" applyBorder="1" applyAlignment="1">
      <alignment horizontal="center"/>
    </xf>
    <xf numFmtId="0" fontId="9" fillId="0" borderId="7" xfId="3" applyFont="1" applyBorder="1"/>
    <xf numFmtId="4" fontId="11" fillId="0" borderId="23" xfId="3" applyNumberFormat="1" applyFont="1" applyBorder="1" applyAlignment="1" applyProtection="1">
      <alignment horizontal="left"/>
      <protection locked="0"/>
    </xf>
    <xf numFmtId="4" fontId="3" fillId="3" borderId="23" xfId="3" applyNumberFormat="1" applyFont="1" applyFill="1" applyBorder="1" applyAlignment="1" applyProtection="1">
      <alignment horizontal="right"/>
      <protection locked="0"/>
    </xf>
    <xf numFmtId="4" fontId="3" fillId="3" borderId="23" xfId="3" applyNumberFormat="1" applyFont="1" applyFill="1" applyBorder="1" applyAlignment="1" applyProtection="1">
      <alignment horizontal="right"/>
    </xf>
    <xf numFmtId="4" fontId="3" fillId="0" borderId="23" xfId="3" applyNumberFormat="1" applyFont="1" applyFill="1" applyBorder="1" applyAlignment="1" applyProtection="1">
      <alignment horizontal="right"/>
    </xf>
    <xf numFmtId="4" fontId="3" fillId="0" borderId="24" xfId="3" applyNumberFormat="1" applyFont="1" applyFill="1" applyBorder="1" applyAlignment="1" applyProtection="1">
      <alignment horizontal="right"/>
    </xf>
    <xf numFmtId="4" fontId="3" fillId="0" borderId="21" xfId="3" applyNumberFormat="1" applyFont="1" applyFill="1" applyBorder="1" applyAlignment="1" applyProtection="1">
      <alignment horizontal="right"/>
    </xf>
    <xf numFmtId="164" fontId="3" fillId="0" borderId="21" xfId="3" applyNumberFormat="1" applyFont="1" applyBorder="1" applyAlignment="1" applyProtection="1">
      <alignment horizontal="right"/>
      <protection locked="0"/>
    </xf>
    <xf numFmtId="4" fontId="3" fillId="4" borderId="21" xfId="3" applyNumberFormat="1" applyFont="1" applyFill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horizontal="right"/>
    </xf>
    <xf numFmtId="40" fontId="5" fillId="0" borderId="13" xfId="3" applyNumberFormat="1" applyFont="1" applyBorder="1" applyAlignment="1">
      <alignment horizontal="right"/>
    </xf>
    <xf numFmtId="0" fontId="10" fillId="0" borderId="4" xfId="3" applyFont="1" applyBorder="1" applyAlignment="1">
      <alignment horizontal="left"/>
    </xf>
    <xf numFmtId="0" fontId="1" fillId="0" borderId="2" xfId="3" applyFont="1" applyBorder="1"/>
    <xf numFmtId="4" fontId="1" fillId="0" borderId="2" xfId="3" applyNumberFormat="1" applyFont="1" applyBorder="1"/>
    <xf numFmtId="0" fontId="1" fillId="0" borderId="3" xfId="3" applyFont="1" applyBorder="1"/>
    <xf numFmtId="4" fontId="1" fillId="0" borderId="0" xfId="3" applyNumberFormat="1" applyFont="1" applyFill="1" applyBorder="1" applyProtection="1"/>
    <xf numFmtId="0" fontId="1" fillId="0" borderId="4" xfId="3" applyFont="1" applyBorder="1" applyAlignment="1">
      <alignment vertical="center"/>
    </xf>
    <xf numFmtId="0" fontId="1" fillId="0" borderId="0" xfId="3" applyAlignment="1">
      <alignment vertical="center"/>
    </xf>
    <xf numFmtId="4" fontId="1" fillId="0" borderId="0" xfId="3" applyNumberFormat="1" applyAlignment="1">
      <alignment vertical="center"/>
    </xf>
    <xf numFmtId="0" fontId="1" fillId="0" borderId="5" xfId="3" applyBorder="1" applyAlignment="1">
      <alignment vertical="center"/>
    </xf>
    <xf numFmtId="0" fontId="11" fillId="0" borderId="0" xfId="3" applyFont="1" applyBorder="1" applyAlignment="1">
      <alignment wrapText="1"/>
    </xf>
    <xf numFmtId="0" fontId="11" fillId="0" borderId="0" xfId="3" applyFont="1" applyAlignment="1">
      <alignment wrapText="1"/>
    </xf>
    <xf numFmtId="4" fontId="1" fillId="0" borderId="5" xfId="3" applyNumberFormat="1" applyBorder="1" applyAlignment="1">
      <alignment vertical="center"/>
    </xf>
    <xf numFmtId="0" fontId="1" fillId="0" borderId="4" xfId="3" applyFont="1" applyBorder="1"/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0" fontId="1" fillId="0" borderId="0" xfId="3" applyFont="1" applyBorder="1"/>
    <xf numFmtId="4" fontId="8" fillId="0" borderId="0" xfId="3" applyNumberFormat="1" applyFont="1" applyBorder="1" applyAlignment="1">
      <alignment horizontal="center"/>
    </xf>
    <xf numFmtId="0" fontId="1" fillId="0" borderId="5" xfId="3" applyFont="1" applyBorder="1"/>
    <xf numFmtId="0" fontId="9" fillId="0" borderId="0" xfId="3" applyFont="1" applyBorder="1" applyAlignment="1">
      <alignment horizontal="center"/>
    </xf>
    <xf numFmtId="4" fontId="1" fillId="0" borderId="0" xfId="3" applyNumberFormat="1" applyFont="1" applyBorder="1"/>
    <xf numFmtId="4" fontId="9" fillId="0" borderId="0" xfId="3" applyNumberFormat="1" applyFont="1" applyBorder="1" applyAlignment="1">
      <alignment horizontal="center"/>
    </xf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0" borderId="0" xfId="3" applyFont="1" applyFill="1"/>
    <xf numFmtId="4" fontId="1" fillId="0" borderId="0" xfId="3" applyNumberFormat="1" applyFont="1" applyFill="1"/>
    <xf numFmtId="0" fontId="14" fillId="0" borderId="0" xfId="3" applyFont="1"/>
    <xf numFmtId="4" fontId="3" fillId="0" borderId="0" xfId="3" applyNumberFormat="1" applyFont="1" applyBorder="1" applyAlignment="1" applyProtection="1">
      <alignment horizontal="right"/>
      <protection locked="0"/>
    </xf>
    <xf numFmtId="4" fontId="11" fillId="0" borderId="0" xfId="3" applyNumberFormat="1" applyFont="1" applyBorder="1" applyAlignment="1" applyProtection="1">
      <alignment horizontal="left"/>
      <protection locked="0"/>
    </xf>
    <xf numFmtId="4" fontId="5" fillId="0" borderId="0" xfId="3" applyNumberFormat="1" applyFont="1" applyBorder="1" applyAlignment="1" applyProtection="1">
      <alignment horizontal="right"/>
      <protection locked="0"/>
    </xf>
    <xf numFmtId="4" fontId="3" fillId="0" borderId="0" xfId="3" applyNumberFormat="1" applyFont="1" applyFill="1" applyBorder="1" applyAlignment="1" applyProtection="1">
      <alignment horizontal="right"/>
      <protection locked="0"/>
    </xf>
    <xf numFmtId="4" fontId="12" fillId="0" borderId="0" xfId="3" applyNumberFormat="1" applyFont="1"/>
    <xf numFmtId="165" fontId="3" fillId="0" borderId="0" xfId="3" applyNumberFormat="1" applyFont="1"/>
    <xf numFmtId="4" fontId="8" fillId="0" borderId="0" xfId="3" applyNumberFormat="1" applyFont="1" applyBorder="1" applyAlignment="1" applyProtection="1">
      <alignment horizontal="left"/>
      <protection locked="0"/>
    </xf>
    <xf numFmtId="4" fontId="1" fillId="0" borderId="0" xfId="1" applyNumberFormat="1" applyFont="1"/>
    <xf numFmtId="4" fontId="1" fillId="0" borderId="0" xfId="1" applyNumberFormat="1" applyFont="1" applyBorder="1"/>
    <xf numFmtId="43" fontId="1" fillId="0" borderId="0" xfId="1" applyFont="1" applyBorder="1"/>
    <xf numFmtId="43" fontId="1" fillId="0" borderId="0" xfId="1" applyFont="1"/>
    <xf numFmtId="0" fontId="5" fillId="0" borderId="0" xfId="3" applyFont="1" applyBorder="1" applyAlignment="1">
      <alignment horizontal="center"/>
    </xf>
    <xf numFmtId="4" fontId="5" fillId="0" borderId="0" xfId="3" applyNumberFormat="1" applyFont="1" applyBorder="1" applyAlignment="1">
      <alignment horizontal="right"/>
    </xf>
    <xf numFmtId="0" fontId="1" fillId="4" borderId="0" xfId="3" applyFont="1" applyFill="1"/>
    <xf numFmtId="4" fontId="1" fillId="4" borderId="0" xfId="3" applyNumberFormat="1" applyFont="1" applyFill="1"/>
    <xf numFmtId="165" fontId="1" fillId="0" borderId="0" xfId="3" applyNumberFormat="1" applyFont="1"/>
    <xf numFmtId="0" fontId="5" fillId="2" borderId="2" xfId="3" quotePrefix="1" applyFont="1" applyFill="1" applyBorder="1" applyAlignment="1">
      <alignment horizontal="left"/>
    </xf>
    <xf numFmtId="0" fontId="1" fillId="2" borderId="2" xfId="3" applyFont="1" applyFill="1" applyBorder="1"/>
    <xf numFmtId="0" fontId="5" fillId="2" borderId="2" xfId="3" applyFont="1" applyFill="1" applyBorder="1"/>
    <xf numFmtId="0" fontId="3" fillId="2" borderId="2" xfId="3" applyFont="1" applyFill="1" applyBorder="1"/>
    <xf numFmtId="4" fontId="3" fillId="2" borderId="2" xfId="3" applyNumberFormat="1" applyFont="1" applyFill="1" applyBorder="1" applyAlignment="1" applyProtection="1">
      <alignment horizontal="right"/>
      <protection locked="0"/>
    </xf>
    <xf numFmtId="0" fontId="3" fillId="2" borderId="3" xfId="3" applyFont="1" applyFill="1" applyBorder="1"/>
    <xf numFmtId="0" fontId="3" fillId="2" borderId="5" xfId="3" applyFont="1" applyFill="1" applyBorder="1"/>
    <xf numFmtId="0" fontId="1" fillId="0" borderId="0" xfId="3" applyFont="1" applyFill="1" applyBorder="1"/>
    <xf numFmtId="4" fontId="5" fillId="0" borderId="30" xfId="3" applyNumberFormat="1" applyFont="1" applyBorder="1" applyAlignment="1">
      <alignment horizontal="right"/>
    </xf>
    <xf numFmtId="0" fontId="9" fillId="0" borderId="0" xfId="3" applyFont="1" applyFill="1"/>
    <xf numFmtId="4" fontId="3" fillId="0" borderId="16" xfId="3" applyNumberFormat="1" applyFont="1" applyBorder="1" applyAlignment="1">
      <alignment horizontal="right"/>
    </xf>
    <xf numFmtId="4" fontId="5" fillId="0" borderId="24" xfId="3" applyNumberFormat="1" applyFont="1" applyFill="1" applyBorder="1" applyAlignment="1" applyProtection="1">
      <alignment horizontal="right"/>
    </xf>
    <xf numFmtId="4" fontId="5" fillId="0" borderId="14" xfId="3" applyNumberFormat="1" applyFont="1" applyBorder="1" applyAlignment="1" applyProtection="1">
      <alignment horizontal="right"/>
      <protection locked="0"/>
    </xf>
    <xf numFmtId="4" fontId="9" fillId="0" borderId="21" xfId="3" applyNumberFormat="1" applyFont="1" applyBorder="1"/>
    <xf numFmtId="4" fontId="5" fillId="0" borderId="20" xfId="3" applyNumberFormat="1" applyFont="1" applyBorder="1" applyAlignment="1" applyProtection="1">
      <alignment horizontal="right"/>
      <protection locked="0"/>
    </xf>
    <xf numFmtId="4" fontId="5" fillId="0" borderId="22" xfId="3" applyNumberFormat="1" applyFont="1" applyBorder="1" applyAlignment="1" applyProtection="1">
      <alignment horizontal="right"/>
      <protection locked="0"/>
    </xf>
    <xf numFmtId="165" fontId="1" fillId="0" borderId="0" xfId="3" applyNumberFormat="1" applyFont="1" applyFill="1"/>
    <xf numFmtId="4" fontId="5" fillId="0" borderId="31" xfId="3" applyNumberFormat="1" applyFont="1" applyBorder="1" applyAlignment="1" applyProtection="1">
      <alignment horizontal="right"/>
      <protection locked="0"/>
    </xf>
    <xf numFmtId="4" fontId="1" fillId="0" borderId="32" xfId="3" applyNumberFormat="1" applyFont="1" applyBorder="1"/>
    <xf numFmtId="4" fontId="3" fillId="0" borderId="33" xfId="3" applyNumberFormat="1" applyFont="1" applyBorder="1" applyAlignment="1" applyProtection="1">
      <alignment horizontal="right"/>
      <protection locked="0"/>
    </xf>
    <xf numFmtId="4" fontId="3" fillId="0" borderId="34" xfId="3" applyNumberFormat="1" applyFont="1" applyBorder="1" applyAlignment="1" applyProtection="1">
      <alignment horizontal="right"/>
      <protection locked="0"/>
    </xf>
    <xf numFmtId="4" fontId="1" fillId="0" borderId="23" xfId="3" applyNumberFormat="1" applyFont="1" applyBorder="1"/>
    <xf numFmtId="4" fontId="5" fillId="0" borderId="34" xfId="3" applyNumberFormat="1" applyFont="1" applyBorder="1" applyAlignment="1" applyProtection="1">
      <alignment horizontal="right"/>
      <protection locked="0"/>
    </xf>
    <xf numFmtId="4" fontId="1" fillId="0" borderId="21" xfId="3" applyNumberFormat="1" applyFont="1" applyBorder="1"/>
    <xf numFmtId="4" fontId="5" fillId="0" borderId="33" xfId="3" applyNumberFormat="1" applyFont="1" applyBorder="1" applyAlignment="1" applyProtection="1">
      <alignment horizontal="right"/>
      <protection locked="0"/>
    </xf>
    <xf numFmtId="4" fontId="5" fillId="0" borderId="35" xfId="3" applyNumberFormat="1" applyFont="1" applyFill="1" applyBorder="1" applyAlignment="1" applyProtection="1">
      <alignment horizontal="right"/>
    </xf>
    <xf numFmtId="0" fontId="9" fillId="0" borderId="12" xfId="3" applyFont="1" applyBorder="1" applyAlignment="1">
      <alignment horizontal="center"/>
    </xf>
    <xf numFmtId="4" fontId="1" fillId="0" borderId="28" xfId="3" applyNumberFormat="1" applyFont="1" applyBorder="1" applyAlignment="1" applyProtection="1">
      <alignment horizontal="center"/>
      <protection locked="0"/>
    </xf>
    <xf numFmtId="4" fontId="3" fillId="0" borderId="20" xfId="3" applyNumberFormat="1" applyFont="1" applyBorder="1" applyAlignment="1">
      <alignment horizontal="right"/>
    </xf>
    <xf numFmtId="4" fontId="5" fillId="0" borderId="20" xfId="3" applyNumberFormat="1" applyFont="1" applyBorder="1" applyAlignment="1">
      <alignment horizontal="right"/>
    </xf>
    <xf numFmtId="4" fontId="5" fillId="0" borderId="14" xfId="3" applyNumberFormat="1" applyFont="1" applyBorder="1" applyAlignment="1" applyProtection="1">
      <alignment horizontal="right"/>
    </xf>
    <xf numFmtId="4" fontId="1" fillId="0" borderId="0" xfId="3" applyNumberFormat="1" applyFont="1" applyFill="1" applyProtection="1"/>
    <xf numFmtId="4" fontId="1" fillId="0" borderId="5" xfId="3" applyNumberFormat="1" applyFont="1" applyBorder="1"/>
    <xf numFmtId="14" fontId="1" fillId="0" borderId="4" xfId="3" applyNumberFormat="1" applyFont="1" applyBorder="1" applyAlignment="1">
      <alignment horizontal="left"/>
    </xf>
    <xf numFmtId="14" fontId="9" fillId="0" borderId="4" xfId="3" applyNumberFormat="1" applyFont="1" applyBorder="1" applyAlignment="1">
      <alignment horizontal="left"/>
    </xf>
    <xf numFmtId="0" fontId="9" fillId="0" borderId="36" xfId="3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4" fontId="3" fillId="3" borderId="0" xfId="3" applyNumberFormat="1" applyFont="1" applyFill="1"/>
    <xf numFmtId="4" fontId="12" fillId="0" borderId="0" xfId="3" applyNumberFormat="1" applyFont="1" applyFill="1" applyProtection="1"/>
    <xf numFmtId="0" fontId="9" fillId="0" borderId="0" xfId="3" applyFont="1" applyBorder="1"/>
    <xf numFmtId="4" fontId="1" fillId="0" borderId="0" xfId="3" applyNumberFormat="1" applyFont="1" applyBorder="1" applyProtection="1"/>
    <xf numFmtId="43" fontId="13" fillId="0" borderId="0" xfId="1" applyFont="1" applyFill="1" applyBorder="1" applyAlignment="1">
      <alignment horizontal="left" wrapText="1"/>
    </xf>
    <xf numFmtId="4" fontId="3" fillId="0" borderId="0" xfId="3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0" fillId="0" borderId="0" xfId="0"/>
    <xf numFmtId="0" fontId="0" fillId="0" borderId="5" xfId="0" applyBorder="1"/>
    <xf numFmtId="0" fontId="0" fillId="0" borderId="4" xfId="0" applyBorder="1"/>
    <xf numFmtId="0" fontId="4" fillId="0" borderId="4" xfId="0" applyFont="1" applyBorder="1" applyAlignment="1">
      <alignment wrapText="1"/>
    </xf>
    <xf numFmtId="0" fontId="4" fillId="0" borderId="0" xfId="0" applyFont="1"/>
    <xf numFmtId="0" fontId="4" fillId="0" borderId="5" xfId="0" applyFont="1" applyBorder="1"/>
    <xf numFmtId="0" fontId="4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5" fillId="2" borderId="4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4" fontId="2" fillId="0" borderId="12" xfId="3" applyNumberFormat="1" applyFont="1" applyBorder="1" applyAlignment="1" applyProtection="1">
      <alignment horizontal="center"/>
    </xf>
    <xf numFmtId="4" fontId="2" fillId="0" borderId="13" xfId="3" applyNumberFormat="1" applyFont="1" applyBorder="1" applyAlignment="1" applyProtection="1">
      <alignment horizontal="center"/>
    </xf>
    <xf numFmtId="4" fontId="11" fillId="0" borderId="4" xfId="3" applyNumberFormat="1" applyFont="1" applyBorder="1" applyAlignment="1">
      <alignment vertical="center" wrapText="1"/>
    </xf>
    <xf numFmtId="0" fontId="1" fillId="0" borderId="0" xfId="3" applyAlignment="1">
      <alignment vertical="center"/>
    </xf>
    <xf numFmtId="0" fontId="1" fillId="0" borderId="5" xfId="3" applyBorder="1" applyAlignment="1">
      <alignment vertical="center"/>
    </xf>
    <xf numFmtId="0" fontId="1" fillId="0" borderId="4" xfId="3" applyBorder="1" applyAlignment="1">
      <alignment vertical="center"/>
    </xf>
    <xf numFmtId="0" fontId="5" fillId="0" borderId="2" xfId="3" applyFont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5" fillId="2" borderId="1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left"/>
    </xf>
  </cellXfs>
  <cellStyles count="4">
    <cellStyle name="Millares" xfId="1" builtinId="3"/>
    <cellStyle name="Moned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4"/>
  <sheetViews>
    <sheetView tabSelected="1" zoomScale="85" workbookViewId="0">
      <selection activeCell="A37" sqref="A37"/>
    </sheetView>
  </sheetViews>
  <sheetFormatPr baseColWidth="10" defaultRowHeight="12.75"/>
  <cols>
    <col min="1" max="1" width="35.7109375" style="3" customWidth="1"/>
    <col min="2" max="2" width="16.28515625" style="3" customWidth="1"/>
    <col min="3" max="3" width="22" style="3" bestFit="1" customWidth="1"/>
    <col min="4" max="4" width="16.5703125" style="3" hidden="1" customWidth="1"/>
    <col min="5" max="5" width="19.42578125" style="3" hidden="1" customWidth="1"/>
    <col min="6" max="7" width="15.28515625" style="3" hidden="1" customWidth="1"/>
    <col min="8" max="8" width="16.42578125" style="3" hidden="1" customWidth="1"/>
    <col min="9" max="10" width="15" style="3" hidden="1" customWidth="1"/>
    <col min="11" max="11" width="16" style="3" hidden="1" customWidth="1"/>
    <col min="12" max="12" width="24.85546875" style="3" hidden="1" customWidth="1"/>
    <col min="13" max="14" width="16.5703125" style="3" hidden="1" customWidth="1"/>
    <col min="15" max="15" width="15.5703125" style="3" customWidth="1"/>
    <col min="16" max="16" width="15.5703125" style="3" hidden="1" customWidth="1"/>
    <col min="17" max="17" width="15.42578125" style="3" hidden="1" customWidth="1"/>
    <col min="18" max="18" width="16.85546875" style="3" hidden="1" customWidth="1"/>
    <col min="19" max="19" width="21.42578125" style="3" hidden="1" customWidth="1"/>
    <col min="20" max="20" width="21.5703125" style="3" hidden="1" customWidth="1"/>
    <col min="21" max="21" width="15.85546875" style="3" hidden="1" customWidth="1"/>
    <col min="22" max="22" width="18.5703125" style="3" hidden="1" customWidth="1"/>
    <col min="23" max="24" width="16.5703125" style="3" hidden="1" customWidth="1"/>
    <col min="25" max="25" width="18" style="3" hidden="1" customWidth="1"/>
    <col min="26" max="26" width="17.7109375" style="3" hidden="1" customWidth="1"/>
    <col min="27" max="27" width="19.42578125" style="3" hidden="1" customWidth="1"/>
    <col min="28" max="28" width="22" style="3" customWidth="1"/>
    <col min="29" max="29" width="19.7109375" style="3" hidden="1" customWidth="1"/>
    <col min="30" max="30" width="17.5703125" style="3" hidden="1" customWidth="1"/>
    <col min="31" max="31" width="15.5703125" style="3" hidden="1" customWidth="1"/>
    <col min="32" max="32" width="16.7109375" style="3" customWidth="1"/>
    <col min="33" max="33" width="12.5703125" style="3" hidden="1" customWidth="1"/>
    <col min="34" max="36" width="16.7109375" style="3" hidden="1" customWidth="1"/>
    <col min="37" max="37" width="15.42578125" style="3" hidden="1" customWidth="1"/>
    <col min="38" max="40" width="18.42578125" style="3" hidden="1" customWidth="1"/>
    <col min="41" max="43" width="17.28515625" style="3" hidden="1" customWidth="1"/>
    <col min="44" max="46" width="17.85546875" style="3" hidden="1" customWidth="1"/>
    <col min="47" max="47" width="16.5703125" style="3" hidden="1" customWidth="1"/>
    <col min="48" max="48" width="18.140625" style="3" hidden="1" customWidth="1"/>
    <col min="49" max="49" width="19.42578125" style="3" hidden="1" customWidth="1"/>
    <col min="50" max="50" width="21.140625" style="3" hidden="1" customWidth="1"/>
    <col min="51" max="51" width="19.140625" style="3" customWidth="1"/>
    <col min="52" max="54" width="16.5703125" style="3" hidden="1" customWidth="1"/>
    <col min="55" max="55" width="15.28515625" style="3" hidden="1" customWidth="1"/>
    <col min="56" max="56" width="17.28515625" style="3" hidden="1" customWidth="1"/>
    <col min="57" max="57" width="14.28515625" style="3" hidden="1" customWidth="1"/>
    <col min="58" max="58" width="17.140625" style="3" hidden="1" customWidth="1"/>
    <col min="59" max="59" width="16.5703125" style="3" hidden="1" customWidth="1"/>
    <col min="60" max="60" width="18.85546875" style="3" hidden="1" customWidth="1"/>
    <col min="61" max="62" width="17.85546875" style="3" hidden="1" customWidth="1"/>
    <col min="63" max="63" width="17.7109375" style="3" hidden="1" customWidth="1"/>
    <col min="64" max="64" width="16.42578125" style="3" hidden="1" customWidth="1"/>
    <col min="65" max="65" width="17" style="3" hidden="1" customWidth="1"/>
    <col min="66" max="66" width="17.5703125" style="3" hidden="1" customWidth="1"/>
    <col min="67" max="67" width="16.5703125" style="3" hidden="1" customWidth="1"/>
    <col min="68" max="68" width="18" style="3" hidden="1" customWidth="1"/>
    <col min="69" max="69" width="11.85546875" style="3" hidden="1" customWidth="1"/>
    <col min="70" max="70" width="14.42578125" style="3" hidden="1" customWidth="1"/>
    <col min="71" max="71" width="15.28515625" style="3" hidden="1" customWidth="1"/>
    <col min="72" max="72" width="16.5703125" style="3" hidden="1" customWidth="1"/>
    <col min="73" max="73" width="15.85546875" style="3" customWidth="1"/>
    <col min="74" max="74" width="12.7109375" style="3" hidden="1" customWidth="1"/>
    <col min="75" max="75" width="14.140625" style="3" hidden="1" customWidth="1"/>
    <col min="76" max="76" width="13.42578125" style="3" hidden="1" customWidth="1"/>
    <col min="77" max="77" width="15" style="3" customWidth="1"/>
    <col min="78" max="78" width="15.85546875" style="3" hidden="1" customWidth="1"/>
    <col min="79" max="79" width="16.85546875" style="3" hidden="1" customWidth="1"/>
    <col min="80" max="80" width="16.5703125" style="3" hidden="1" customWidth="1"/>
    <col min="81" max="81" width="15.85546875" style="3" hidden="1" customWidth="1"/>
    <col min="82" max="82" width="17.140625" style="3" hidden="1" customWidth="1"/>
    <col min="83" max="83" width="19.42578125" style="3" hidden="1" customWidth="1"/>
    <col min="84" max="84" width="16.42578125" style="3" hidden="1" customWidth="1"/>
    <col min="85" max="85" width="12.5703125" style="3" hidden="1" customWidth="1"/>
    <col min="86" max="86" width="12.28515625" style="3" customWidth="1"/>
    <col min="87" max="87" width="15" style="3" customWidth="1"/>
    <col min="88" max="88" width="12.42578125" style="3" bestFit="1" customWidth="1"/>
    <col min="89" max="89" width="15.42578125" style="3" bestFit="1" customWidth="1"/>
    <col min="90" max="90" width="12.42578125" style="3" bestFit="1" customWidth="1"/>
    <col min="91" max="256" width="11.42578125" style="3"/>
    <col min="257" max="257" width="35.7109375" style="3" customWidth="1"/>
    <col min="258" max="258" width="16.28515625" style="3" customWidth="1"/>
    <col min="259" max="259" width="22" style="3" bestFit="1" customWidth="1"/>
    <col min="260" max="270" width="0" style="3" hidden="1" customWidth="1"/>
    <col min="271" max="271" width="15.5703125" style="3" customWidth="1"/>
    <col min="272" max="283" width="0" style="3" hidden="1" customWidth="1"/>
    <col min="284" max="284" width="22" style="3" customWidth="1"/>
    <col min="285" max="287" width="0" style="3" hidden="1" customWidth="1"/>
    <col min="288" max="288" width="16.7109375" style="3" customWidth="1"/>
    <col min="289" max="306" width="0" style="3" hidden="1" customWidth="1"/>
    <col min="307" max="307" width="19.140625" style="3" customWidth="1"/>
    <col min="308" max="328" width="0" style="3" hidden="1" customWidth="1"/>
    <col min="329" max="329" width="15.85546875" style="3" customWidth="1"/>
    <col min="330" max="332" width="0" style="3" hidden="1" customWidth="1"/>
    <col min="333" max="333" width="15" style="3" customWidth="1"/>
    <col min="334" max="341" width="0" style="3" hidden="1" customWidth="1"/>
    <col min="342" max="342" width="12.28515625" style="3" customWidth="1"/>
    <col min="343" max="343" width="15" style="3" customWidth="1"/>
    <col min="344" max="344" width="12.42578125" style="3" bestFit="1" customWidth="1"/>
    <col min="345" max="345" width="15.42578125" style="3" bestFit="1" customWidth="1"/>
    <col min="346" max="346" width="12.42578125" style="3" bestFit="1" customWidth="1"/>
    <col min="347" max="512" width="11.42578125" style="3"/>
    <col min="513" max="513" width="35.7109375" style="3" customWidth="1"/>
    <col min="514" max="514" width="16.28515625" style="3" customWidth="1"/>
    <col min="515" max="515" width="22" style="3" bestFit="1" customWidth="1"/>
    <col min="516" max="526" width="0" style="3" hidden="1" customWidth="1"/>
    <col min="527" max="527" width="15.5703125" style="3" customWidth="1"/>
    <col min="528" max="539" width="0" style="3" hidden="1" customWidth="1"/>
    <col min="540" max="540" width="22" style="3" customWidth="1"/>
    <col min="541" max="543" width="0" style="3" hidden="1" customWidth="1"/>
    <col min="544" max="544" width="16.7109375" style="3" customWidth="1"/>
    <col min="545" max="562" width="0" style="3" hidden="1" customWidth="1"/>
    <col min="563" max="563" width="19.140625" style="3" customWidth="1"/>
    <col min="564" max="584" width="0" style="3" hidden="1" customWidth="1"/>
    <col min="585" max="585" width="15.85546875" style="3" customWidth="1"/>
    <col min="586" max="588" width="0" style="3" hidden="1" customWidth="1"/>
    <col min="589" max="589" width="15" style="3" customWidth="1"/>
    <col min="590" max="597" width="0" style="3" hidden="1" customWidth="1"/>
    <col min="598" max="598" width="12.28515625" style="3" customWidth="1"/>
    <col min="599" max="599" width="15" style="3" customWidth="1"/>
    <col min="600" max="600" width="12.42578125" style="3" bestFit="1" customWidth="1"/>
    <col min="601" max="601" width="15.42578125" style="3" bestFit="1" customWidth="1"/>
    <col min="602" max="602" width="12.42578125" style="3" bestFit="1" customWidth="1"/>
    <col min="603" max="768" width="11.42578125" style="3"/>
    <col min="769" max="769" width="35.7109375" style="3" customWidth="1"/>
    <col min="770" max="770" width="16.28515625" style="3" customWidth="1"/>
    <col min="771" max="771" width="22" style="3" bestFit="1" customWidth="1"/>
    <col min="772" max="782" width="0" style="3" hidden="1" customWidth="1"/>
    <col min="783" max="783" width="15.5703125" style="3" customWidth="1"/>
    <col min="784" max="795" width="0" style="3" hidden="1" customWidth="1"/>
    <col min="796" max="796" width="22" style="3" customWidth="1"/>
    <col min="797" max="799" width="0" style="3" hidden="1" customWidth="1"/>
    <col min="800" max="800" width="16.7109375" style="3" customWidth="1"/>
    <col min="801" max="818" width="0" style="3" hidden="1" customWidth="1"/>
    <col min="819" max="819" width="19.140625" style="3" customWidth="1"/>
    <col min="820" max="840" width="0" style="3" hidden="1" customWidth="1"/>
    <col min="841" max="841" width="15.85546875" style="3" customWidth="1"/>
    <col min="842" max="844" width="0" style="3" hidden="1" customWidth="1"/>
    <col min="845" max="845" width="15" style="3" customWidth="1"/>
    <col min="846" max="853" width="0" style="3" hidden="1" customWidth="1"/>
    <col min="854" max="854" width="12.28515625" style="3" customWidth="1"/>
    <col min="855" max="855" width="15" style="3" customWidth="1"/>
    <col min="856" max="856" width="12.42578125" style="3" bestFit="1" customWidth="1"/>
    <col min="857" max="857" width="15.42578125" style="3" bestFit="1" customWidth="1"/>
    <col min="858" max="858" width="12.42578125" style="3" bestFit="1" customWidth="1"/>
    <col min="859" max="1024" width="11.42578125" style="3"/>
    <col min="1025" max="1025" width="35.7109375" style="3" customWidth="1"/>
    <col min="1026" max="1026" width="16.28515625" style="3" customWidth="1"/>
    <col min="1027" max="1027" width="22" style="3" bestFit="1" customWidth="1"/>
    <col min="1028" max="1038" width="0" style="3" hidden="1" customWidth="1"/>
    <col min="1039" max="1039" width="15.5703125" style="3" customWidth="1"/>
    <col min="1040" max="1051" width="0" style="3" hidden="1" customWidth="1"/>
    <col min="1052" max="1052" width="22" style="3" customWidth="1"/>
    <col min="1053" max="1055" width="0" style="3" hidden="1" customWidth="1"/>
    <col min="1056" max="1056" width="16.7109375" style="3" customWidth="1"/>
    <col min="1057" max="1074" width="0" style="3" hidden="1" customWidth="1"/>
    <col min="1075" max="1075" width="19.140625" style="3" customWidth="1"/>
    <col min="1076" max="1096" width="0" style="3" hidden="1" customWidth="1"/>
    <col min="1097" max="1097" width="15.85546875" style="3" customWidth="1"/>
    <col min="1098" max="1100" width="0" style="3" hidden="1" customWidth="1"/>
    <col min="1101" max="1101" width="15" style="3" customWidth="1"/>
    <col min="1102" max="1109" width="0" style="3" hidden="1" customWidth="1"/>
    <col min="1110" max="1110" width="12.28515625" style="3" customWidth="1"/>
    <col min="1111" max="1111" width="15" style="3" customWidth="1"/>
    <col min="1112" max="1112" width="12.42578125" style="3" bestFit="1" customWidth="1"/>
    <col min="1113" max="1113" width="15.42578125" style="3" bestFit="1" customWidth="1"/>
    <col min="1114" max="1114" width="12.42578125" style="3" bestFit="1" customWidth="1"/>
    <col min="1115" max="1280" width="11.42578125" style="3"/>
    <col min="1281" max="1281" width="35.7109375" style="3" customWidth="1"/>
    <col min="1282" max="1282" width="16.28515625" style="3" customWidth="1"/>
    <col min="1283" max="1283" width="22" style="3" bestFit="1" customWidth="1"/>
    <col min="1284" max="1294" width="0" style="3" hidden="1" customWidth="1"/>
    <col min="1295" max="1295" width="15.5703125" style="3" customWidth="1"/>
    <col min="1296" max="1307" width="0" style="3" hidden="1" customWidth="1"/>
    <col min="1308" max="1308" width="22" style="3" customWidth="1"/>
    <col min="1309" max="1311" width="0" style="3" hidden="1" customWidth="1"/>
    <col min="1312" max="1312" width="16.7109375" style="3" customWidth="1"/>
    <col min="1313" max="1330" width="0" style="3" hidden="1" customWidth="1"/>
    <col min="1331" max="1331" width="19.140625" style="3" customWidth="1"/>
    <col min="1332" max="1352" width="0" style="3" hidden="1" customWidth="1"/>
    <col min="1353" max="1353" width="15.85546875" style="3" customWidth="1"/>
    <col min="1354" max="1356" width="0" style="3" hidden="1" customWidth="1"/>
    <col min="1357" max="1357" width="15" style="3" customWidth="1"/>
    <col min="1358" max="1365" width="0" style="3" hidden="1" customWidth="1"/>
    <col min="1366" max="1366" width="12.28515625" style="3" customWidth="1"/>
    <col min="1367" max="1367" width="15" style="3" customWidth="1"/>
    <col min="1368" max="1368" width="12.42578125" style="3" bestFit="1" customWidth="1"/>
    <col min="1369" max="1369" width="15.42578125" style="3" bestFit="1" customWidth="1"/>
    <col min="1370" max="1370" width="12.42578125" style="3" bestFit="1" customWidth="1"/>
    <col min="1371" max="1536" width="11.42578125" style="3"/>
    <col min="1537" max="1537" width="35.7109375" style="3" customWidth="1"/>
    <col min="1538" max="1538" width="16.28515625" style="3" customWidth="1"/>
    <col min="1539" max="1539" width="22" style="3" bestFit="1" customWidth="1"/>
    <col min="1540" max="1550" width="0" style="3" hidden="1" customWidth="1"/>
    <col min="1551" max="1551" width="15.5703125" style="3" customWidth="1"/>
    <col min="1552" max="1563" width="0" style="3" hidden="1" customWidth="1"/>
    <col min="1564" max="1564" width="22" style="3" customWidth="1"/>
    <col min="1565" max="1567" width="0" style="3" hidden="1" customWidth="1"/>
    <col min="1568" max="1568" width="16.7109375" style="3" customWidth="1"/>
    <col min="1569" max="1586" width="0" style="3" hidden="1" customWidth="1"/>
    <col min="1587" max="1587" width="19.140625" style="3" customWidth="1"/>
    <col min="1588" max="1608" width="0" style="3" hidden="1" customWidth="1"/>
    <col min="1609" max="1609" width="15.85546875" style="3" customWidth="1"/>
    <col min="1610" max="1612" width="0" style="3" hidden="1" customWidth="1"/>
    <col min="1613" max="1613" width="15" style="3" customWidth="1"/>
    <col min="1614" max="1621" width="0" style="3" hidden="1" customWidth="1"/>
    <col min="1622" max="1622" width="12.28515625" style="3" customWidth="1"/>
    <col min="1623" max="1623" width="15" style="3" customWidth="1"/>
    <col min="1624" max="1624" width="12.42578125" style="3" bestFit="1" customWidth="1"/>
    <col min="1625" max="1625" width="15.42578125" style="3" bestFit="1" customWidth="1"/>
    <col min="1626" max="1626" width="12.42578125" style="3" bestFit="1" customWidth="1"/>
    <col min="1627" max="1792" width="11.42578125" style="3"/>
    <col min="1793" max="1793" width="35.7109375" style="3" customWidth="1"/>
    <col min="1794" max="1794" width="16.28515625" style="3" customWidth="1"/>
    <col min="1795" max="1795" width="22" style="3" bestFit="1" customWidth="1"/>
    <col min="1796" max="1806" width="0" style="3" hidden="1" customWidth="1"/>
    <col min="1807" max="1807" width="15.5703125" style="3" customWidth="1"/>
    <col min="1808" max="1819" width="0" style="3" hidden="1" customWidth="1"/>
    <col min="1820" max="1820" width="22" style="3" customWidth="1"/>
    <col min="1821" max="1823" width="0" style="3" hidden="1" customWidth="1"/>
    <col min="1824" max="1824" width="16.7109375" style="3" customWidth="1"/>
    <col min="1825" max="1842" width="0" style="3" hidden="1" customWidth="1"/>
    <col min="1843" max="1843" width="19.140625" style="3" customWidth="1"/>
    <col min="1844" max="1864" width="0" style="3" hidden="1" customWidth="1"/>
    <col min="1865" max="1865" width="15.85546875" style="3" customWidth="1"/>
    <col min="1866" max="1868" width="0" style="3" hidden="1" customWidth="1"/>
    <col min="1869" max="1869" width="15" style="3" customWidth="1"/>
    <col min="1870" max="1877" width="0" style="3" hidden="1" customWidth="1"/>
    <col min="1878" max="1878" width="12.28515625" style="3" customWidth="1"/>
    <col min="1879" max="1879" width="15" style="3" customWidth="1"/>
    <col min="1880" max="1880" width="12.42578125" style="3" bestFit="1" customWidth="1"/>
    <col min="1881" max="1881" width="15.42578125" style="3" bestFit="1" customWidth="1"/>
    <col min="1882" max="1882" width="12.42578125" style="3" bestFit="1" customWidth="1"/>
    <col min="1883" max="2048" width="11.42578125" style="3"/>
    <col min="2049" max="2049" width="35.7109375" style="3" customWidth="1"/>
    <col min="2050" max="2050" width="16.28515625" style="3" customWidth="1"/>
    <col min="2051" max="2051" width="22" style="3" bestFit="1" customWidth="1"/>
    <col min="2052" max="2062" width="0" style="3" hidden="1" customWidth="1"/>
    <col min="2063" max="2063" width="15.5703125" style="3" customWidth="1"/>
    <col min="2064" max="2075" width="0" style="3" hidden="1" customWidth="1"/>
    <col min="2076" max="2076" width="22" style="3" customWidth="1"/>
    <col min="2077" max="2079" width="0" style="3" hidden="1" customWidth="1"/>
    <col min="2080" max="2080" width="16.7109375" style="3" customWidth="1"/>
    <col min="2081" max="2098" width="0" style="3" hidden="1" customWidth="1"/>
    <col min="2099" max="2099" width="19.140625" style="3" customWidth="1"/>
    <col min="2100" max="2120" width="0" style="3" hidden="1" customWidth="1"/>
    <col min="2121" max="2121" width="15.85546875" style="3" customWidth="1"/>
    <col min="2122" max="2124" width="0" style="3" hidden="1" customWidth="1"/>
    <col min="2125" max="2125" width="15" style="3" customWidth="1"/>
    <col min="2126" max="2133" width="0" style="3" hidden="1" customWidth="1"/>
    <col min="2134" max="2134" width="12.28515625" style="3" customWidth="1"/>
    <col min="2135" max="2135" width="15" style="3" customWidth="1"/>
    <col min="2136" max="2136" width="12.42578125" style="3" bestFit="1" customWidth="1"/>
    <col min="2137" max="2137" width="15.42578125" style="3" bestFit="1" customWidth="1"/>
    <col min="2138" max="2138" width="12.42578125" style="3" bestFit="1" customWidth="1"/>
    <col min="2139" max="2304" width="11.42578125" style="3"/>
    <col min="2305" max="2305" width="35.7109375" style="3" customWidth="1"/>
    <col min="2306" max="2306" width="16.28515625" style="3" customWidth="1"/>
    <col min="2307" max="2307" width="22" style="3" bestFit="1" customWidth="1"/>
    <col min="2308" max="2318" width="0" style="3" hidden="1" customWidth="1"/>
    <col min="2319" max="2319" width="15.5703125" style="3" customWidth="1"/>
    <col min="2320" max="2331" width="0" style="3" hidden="1" customWidth="1"/>
    <col min="2332" max="2332" width="22" style="3" customWidth="1"/>
    <col min="2333" max="2335" width="0" style="3" hidden="1" customWidth="1"/>
    <col min="2336" max="2336" width="16.7109375" style="3" customWidth="1"/>
    <col min="2337" max="2354" width="0" style="3" hidden="1" customWidth="1"/>
    <col min="2355" max="2355" width="19.140625" style="3" customWidth="1"/>
    <col min="2356" max="2376" width="0" style="3" hidden="1" customWidth="1"/>
    <col min="2377" max="2377" width="15.85546875" style="3" customWidth="1"/>
    <col min="2378" max="2380" width="0" style="3" hidden="1" customWidth="1"/>
    <col min="2381" max="2381" width="15" style="3" customWidth="1"/>
    <col min="2382" max="2389" width="0" style="3" hidden="1" customWidth="1"/>
    <col min="2390" max="2390" width="12.28515625" style="3" customWidth="1"/>
    <col min="2391" max="2391" width="15" style="3" customWidth="1"/>
    <col min="2392" max="2392" width="12.42578125" style="3" bestFit="1" customWidth="1"/>
    <col min="2393" max="2393" width="15.42578125" style="3" bestFit="1" customWidth="1"/>
    <col min="2394" max="2394" width="12.42578125" style="3" bestFit="1" customWidth="1"/>
    <col min="2395" max="2560" width="11.42578125" style="3"/>
    <col min="2561" max="2561" width="35.7109375" style="3" customWidth="1"/>
    <col min="2562" max="2562" width="16.28515625" style="3" customWidth="1"/>
    <col min="2563" max="2563" width="22" style="3" bestFit="1" customWidth="1"/>
    <col min="2564" max="2574" width="0" style="3" hidden="1" customWidth="1"/>
    <col min="2575" max="2575" width="15.5703125" style="3" customWidth="1"/>
    <col min="2576" max="2587" width="0" style="3" hidden="1" customWidth="1"/>
    <col min="2588" max="2588" width="22" style="3" customWidth="1"/>
    <col min="2589" max="2591" width="0" style="3" hidden="1" customWidth="1"/>
    <col min="2592" max="2592" width="16.7109375" style="3" customWidth="1"/>
    <col min="2593" max="2610" width="0" style="3" hidden="1" customWidth="1"/>
    <col min="2611" max="2611" width="19.140625" style="3" customWidth="1"/>
    <col min="2612" max="2632" width="0" style="3" hidden="1" customWidth="1"/>
    <col min="2633" max="2633" width="15.85546875" style="3" customWidth="1"/>
    <col min="2634" max="2636" width="0" style="3" hidden="1" customWidth="1"/>
    <col min="2637" max="2637" width="15" style="3" customWidth="1"/>
    <col min="2638" max="2645" width="0" style="3" hidden="1" customWidth="1"/>
    <col min="2646" max="2646" width="12.28515625" style="3" customWidth="1"/>
    <col min="2647" max="2647" width="15" style="3" customWidth="1"/>
    <col min="2648" max="2648" width="12.42578125" style="3" bestFit="1" customWidth="1"/>
    <col min="2649" max="2649" width="15.42578125" style="3" bestFit="1" customWidth="1"/>
    <col min="2650" max="2650" width="12.42578125" style="3" bestFit="1" customWidth="1"/>
    <col min="2651" max="2816" width="11.42578125" style="3"/>
    <col min="2817" max="2817" width="35.7109375" style="3" customWidth="1"/>
    <col min="2818" max="2818" width="16.28515625" style="3" customWidth="1"/>
    <col min="2819" max="2819" width="22" style="3" bestFit="1" customWidth="1"/>
    <col min="2820" max="2830" width="0" style="3" hidden="1" customWidth="1"/>
    <col min="2831" max="2831" width="15.5703125" style="3" customWidth="1"/>
    <col min="2832" max="2843" width="0" style="3" hidden="1" customWidth="1"/>
    <col min="2844" max="2844" width="22" style="3" customWidth="1"/>
    <col min="2845" max="2847" width="0" style="3" hidden="1" customWidth="1"/>
    <col min="2848" max="2848" width="16.7109375" style="3" customWidth="1"/>
    <col min="2849" max="2866" width="0" style="3" hidden="1" customWidth="1"/>
    <col min="2867" max="2867" width="19.140625" style="3" customWidth="1"/>
    <col min="2868" max="2888" width="0" style="3" hidden="1" customWidth="1"/>
    <col min="2889" max="2889" width="15.85546875" style="3" customWidth="1"/>
    <col min="2890" max="2892" width="0" style="3" hidden="1" customWidth="1"/>
    <col min="2893" max="2893" width="15" style="3" customWidth="1"/>
    <col min="2894" max="2901" width="0" style="3" hidden="1" customWidth="1"/>
    <col min="2902" max="2902" width="12.28515625" style="3" customWidth="1"/>
    <col min="2903" max="2903" width="15" style="3" customWidth="1"/>
    <col min="2904" max="2904" width="12.42578125" style="3" bestFit="1" customWidth="1"/>
    <col min="2905" max="2905" width="15.42578125" style="3" bestFit="1" customWidth="1"/>
    <col min="2906" max="2906" width="12.42578125" style="3" bestFit="1" customWidth="1"/>
    <col min="2907" max="3072" width="11.42578125" style="3"/>
    <col min="3073" max="3073" width="35.7109375" style="3" customWidth="1"/>
    <col min="3074" max="3074" width="16.28515625" style="3" customWidth="1"/>
    <col min="3075" max="3075" width="22" style="3" bestFit="1" customWidth="1"/>
    <col min="3076" max="3086" width="0" style="3" hidden="1" customWidth="1"/>
    <col min="3087" max="3087" width="15.5703125" style="3" customWidth="1"/>
    <col min="3088" max="3099" width="0" style="3" hidden="1" customWidth="1"/>
    <col min="3100" max="3100" width="22" style="3" customWidth="1"/>
    <col min="3101" max="3103" width="0" style="3" hidden="1" customWidth="1"/>
    <col min="3104" max="3104" width="16.7109375" style="3" customWidth="1"/>
    <col min="3105" max="3122" width="0" style="3" hidden="1" customWidth="1"/>
    <col min="3123" max="3123" width="19.140625" style="3" customWidth="1"/>
    <col min="3124" max="3144" width="0" style="3" hidden="1" customWidth="1"/>
    <col min="3145" max="3145" width="15.85546875" style="3" customWidth="1"/>
    <col min="3146" max="3148" width="0" style="3" hidden="1" customWidth="1"/>
    <col min="3149" max="3149" width="15" style="3" customWidth="1"/>
    <col min="3150" max="3157" width="0" style="3" hidden="1" customWidth="1"/>
    <col min="3158" max="3158" width="12.28515625" style="3" customWidth="1"/>
    <col min="3159" max="3159" width="15" style="3" customWidth="1"/>
    <col min="3160" max="3160" width="12.42578125" style="3" bestFit="1" customWidth="1"/>
    <col min="3161" max="3161" width="15.42578125" style="3" bestFit="1" customWidth="1"/>
    <col min="3162" max="3162" width="12.42578125" style="3" bestFit="1" customWidth="1"/>
    <col min="3163" max="3328" width="11.42578125" style="3"/>
    <col min="3329" max="3329" width="35.7109375" style="3" customWidth="1"/>
    <col min="3330" max="3330" width="16.28515625" style="3" customWidth="1"/>
    <col min="3331" max="3331" width="22" style="3" bestFit="1" customWidth="1"/>
    <col min="3332" max="3342" width="0" style="3" hidden="1" customWidth="1"/>
    <col min="3343" max="3343" width="15.5703125" style="3" customWidth="1"/>
    <col min="3344" max="3355" width="0" style="3" hidden="1" customWidth="1"/>
    <col min="3356" max="3356" width="22" style="3" customWidth="1"/>
    <col min="3357" max="3359" width="0" style="3" hidden="1" customWidth="1"/>
    <col min="3360" max="3360" width="16.7109375" style="3" customWidth="1"/>
    <col min="3361" max="3378" width="0" style="3" hidden="1" customWidth="1"/>
    <col min="3379" max="3379" width="19.140625" style="3" customWidth="1"/>
    <col min="3380" max="3400" width="0" style="3" hidden="1" customWidth="1"/>
    <col min="3401" max="3401" width="15.85546875" style="3" customWidth="1"/>
    <col min="3402" max="3404" width="0" style="3" hidden="1" customWidth="1"/>
    <col min="3405" max="3405" width="15" style="3" customWidth="1"/>
    <col min="3406" max="3413" width="0" style="3" hidden="1" customWidth="1"/>
    <col min="3414" max="3414" width="12.28515625" style="3" customWidth="1"/>
    <col min="3415" max="3415" width="15" style="3" customWidth="1"/>
    <col min="3416" max="3416" width="12.42578125" style="3" bestFit="1" customWidth="1"/>
    <col min="3417" max="3417" width="15.42578125" style="3" bestFit="1" customWidth="1"/>
    <col min="3418" max="3418" width="12.42578125" style="3" bestFit="1" customWidth="1"/>
    <col min="3419" max="3584" width="11.42578125" style="3"/>
    <col min="3585" max="3585" width="35.7109375" style="3" customWidth="1"/>
    <col min="3586" max="3586" width="16.28515625" style="3" customWidth="1"/>
    <col min="3587" max="3587" width="22" style="3" bestFit="1" customWidth="1"/>
    <col min="3588" max="3598" width="0" style="3" hidden="1" customWidth="1"/>
    <col min="3599" max="3599" width="15.5703125" style="3" customWidth="1"/>
    <col min="3600" max="3611" width="0" style="3" hidden="1" customWidth="1"/>
    <col min="3612" max="3612" width="22" style="3" customWidth="1"/>
    <col min="3613" max="3615" width="0" style="3" hidden="1" customWidth="1"/>
    <col min="3616" max="3616" width="16.7109375" style="3" customWidth="1"/>
    <col min="3617" max="3634" width="0" style="3" hidden="1" customWidth="1"/>
    <col min="3635" max="3635" width="19.140625" style="3" customWidth="1"/>
    <col min="3636" max="3656" width="0" style="3" hidden="1" customWidth="1"/>
    <col min="3657" max="3657" width="15.85546875" style="3" customWidth="1"/>
    <col min="3658" max="3660" width="0" style="3" hidden="1" customWidth="1"/>
    <col min="3661" max="3661" width="15" style="3" customWidth="1"/>
    <col min="3662" max="3669" width="0" style="3" hidden="1" customWidth="1"/>
    <col min="3670" max="3670" width="12.28515625" style="3" customWidth="1"/>
    <col min="3671" max="3671" width="15" style="3" customWidth="1"/>
    <col min="3672" max="3672" width="12.42578125" style="3" bestFit="1" customWidth="1"/>
    <col min="3673" max="3673" width="15.42578125" style="3" bestFit="1" customWidth="1"/>
    <col min="3674" max="3674" width="12.42578125" style="3" bestFit="1" customWidth="1"/>
    <col min="3675" max="3840" width="11.42578125" style="3"/>
    <col min="3841" max="3841" width="35.7109375" style="3" customWidth="1"/>
    <col min="3842" max="3842" width="16.28515625" style="3" customWidth="1"/>
    <col min="3843" max="3843" width="22" style="3" bestFit="1" customWidth="1"/>
    <col min="3844" max="3854" width="0" style="3" hidden="1" customWidth="1"/>
    <col min="3855" max="3855" width="15.5703125" style="3" customWidth="1"/>
    <col min="3856" max="3867" width="0" style="3" hidden="1" customWidth="1"/>
    <col min="3868" max="3868" width="22" style="3" customWidth="1"/>
    <col min="3869" max="3871" width="0" style="3" hidden="1" customWidth="1"/>
    <col min="3872" max="3872" width="16.7109375" style="3" customWidth="1"/>
    <col min="3873" max="3890" width="0" style="3" hidden="1" customWidth="1"/>
    <col min="3891" max="3891" width="19.140625" style="3" customWidth="1"/>
    <col min="3892" max="3912" width="0" style="3" hidden="1" customWidth="1"/>
    <col min="3913" max="3913" width="15.85546875" style="3" customWidth="1"/>
    <col min="3914" max="3916" width="0" style="3" hidden="1" customWidth="1"/>
    <col min="3917" max="3917" width="15" style="3" customWidth="1"/>
    <col min="3918" max="3925" width="0" style="3" hidden="1" customWidth="1"/>
    <col min="3926" max="3926" width="12.28515625" style="3" customWidth="1"/>
    <col min="3927" max="3927" width="15" style="3" customWidth="1"/>
    <col min="3928" max="3928" width="12.42578125" style="3" bestFit="1" customWidth="1"/>
    <col min="3929" max="3929" width="15.42578125" style="3" bestFit="1" customWidth="1"/>
    <col min="3930" max="3930" width="12.42578125" style="3" bestFit="1" customWidth="1"/>
    <col min="3931" max="4096" width="11.42578125" style="3"/>
    <col min="4097" max="4097" width="35.7109375" style="3" customWidth="1"/>
    <col min="4098" max="4098" width="16.28515625" style="3" customWidth="1"/>
    <col min="4099" max="4099" width="22" style="3" bestFit="1" customWidth="1"/>
    <col min="4100" max="4110" width="0" style="3" hidden="1" customWidth="1"/>
    <col min="4111" max="4111" width="15.5703125" style="3" customWidth="1"/>
    <col min="4112" max="4123" width="0" style="3" hidden="1" customWidth="1"/>
    <col min="4124" max="4124" width="22" style="3" customWidth="1"/>
    <col min="4125" max="4127" width="0" style="3" hidden="1" customWidth="1"/>
    <col min="4128" max="4128" width="16.7109375" style="3" customWidth="1"/>
    <col min="4129" max="4146" width="0" style="3" hidden="1" customWidth="1"/>
    <col min="4147" max="4147" width="19.140625" style="3" customWidth="1"/>
    <col min="4148" max="4168" width="0" style="3" hidden="1" customWidth="1"/>
    <col min="4169" max="4169" width="15.85546875" style="3" customWidth="1"/>
    <col min="4170" max="4172" width="0" style="3" hidden="1" customWidth="1"/>
    <col min="4173" max="4173" width="15" style="3" customWidth="1"/>
    <col min="4174" max="4181" width="0" style="3" hidden="1" customWidth="1"/>
    <col min="4182" max="4182" width="12.28515625" style="3" customWidth="1"/>
    <col min="4183" max="4183" width="15" style="3" customWidth="1"/>
    <col min="4184" max="4184" width="12.42578125" style="3" bestFit="1" customWidth="1"/>
    <col min="4185" max="4185" width="15.42578125" style="3" bestFit="1" customWidth="1"/>
    <col min="4186" max="4186" width="12.42578125" style="3" bestFit="1" customWidth="1"/>
    <col min="4187" max="4352" width="11.42578125" style="3"/>
    <col min="4353" max="4353" width="35.7109375" style="3" customWidth="1"/>
    <col min="4354" max="4354" width="16.28515625" style="3" customWidth="1"/>
    <col min="4355" max="4355" width="22" style="3" bestFit="1" customWidth="1"/>
    <col min="4356" max="4366" width="0" style="3" hidden="1" customWidth="1"/>
    <col min="4367" max="4367" width="15.5703125" style="3" customWidth="1"/>
    <col min="4368" max="4379" width="0" style="3" hidden="1" customWidth="1"/>
    <col min="4380" max="4380" width="22" style="3" customWidth="1"/>
    <col min="4381" max="4383" width="0" style="3" hidden="1" customWidth="1"/>
    <col min="4384" max="4384" width="16.7109375" style="3" customWidth="1"/>
    <col min="4385" max="4402" width="0" style="3" hidden="1" customWidth="1"/>
    <col min="4403" max="4403" width="19.140625" style="3" customWidth="1"/>
    <col min="4404" max="4424" width="0" style="3" hidden="1" customWidth="1"/>
    <col min="4425" max="4425" width="15.85546875" style="3" customWidth="1"/>
    <col min="4426" max="4428" width="0" style="3" hidden="1" customWidth="1"/>
    <col min="4429" max="4429" width="15" style="3" customWidth="1"/>
    <col min="4430" max="4437" width="0" style="3" hidden="1" customWidth="1"/>
    <col min="4438" max="4438" width="12.28515625" style="3" customWidth="1"/>
    <col min="4439" max="4439" width="15" style="3" customWidth="1"/>
    <col min="4440" max="4440" width="12.42578125" style="3" bestFit="1" customWidth="1"/>
    <col min="4441" max="4441" width="15.42578125" style="3" bestFit="1" customWidth="1"/>
    <col min="4442" max="4442" width="12.42578125" style="3" bestFit="1" customWidth="1"/>
    <col min="4443" max="4608" width="11.42578125" style="3"/>
    <col min="4609" max="4609" width="35.7109375" style="3" customWidth="1"/>
    <col min="4610" max="4610" width="16.28515625" style="3" customWidth="1"/>
    <col min="4611" max="4611" width="22" style="3" bestFit="1" customWidth="1"/>
    <col min="4612" max="4622" width="0" style="3" hidden="1" customWidth="1"/>
    <col min="4623" max="4623" width="15.5703125" style="3" customWidth="1"/>
    <col min="4624" max="4635" width="0" style="3" hidden="1" customWidth="1"/>
    <col min="4636" max="4636" width="22" style="3" customWidth="1"/>
    <col min="4637" max="4639" width="0" style="3" hidden="1" customWidth="1"/>
    <col min="4640" max="4640" width="16.7109375" style="3" customWidth="1"/>
    <col min="4641" max="4658" width="0" style="3" hidden="1" customWidth="1"/>
    <col min="4659" max="4659" width="19.140625" style="3" customWidth="1"/>
    <col min="4660" max="4680" width="0" style="3" hidden="1" customWidth="1"/>
    <col min="4681" max="4681" width="15.85546875" style="3" customWidth="1"/>
    <col min="4682" max="4684" width="0" style="3" hidden="1" customWidth="1"/>
    <col min="4685" max="4685" width="15" style="3" customWidth="1"/>
    <col min="4686" max="4693" width="0" style="3" hidden="1" customWidth="1"/>
    <col min="4694" max="4694" width="12.28515625" style="3" customWidth="1"/>
    <col min="4695" max="4695" width="15" style="3" customWidth="1"/>
    <col min="4696" max="4696" width="12.42578125" style="3" bestFit="1" customWidth="1"/>
    <col min="4697" max="4697" width="15.42578125" style="3" bestFit="1" customWidth="1"/>
    <col min="4698" max="4698" width="12.42578125" style="3" bestFit="1" customWidth="1"/>
    <col min="4699" max="4864" width="11.42578125" style="3"/>
    <col min="4865" max="4865" width="35.7109375" style="3" customWidth="1"/>
    <col min="4866" max="4866" width="16.28515625" style="3" customWidth="1"/>
    <col min="4867" max="4867" width="22" style="3" bestFit="1" customWidth="1"/>
    <col min="4868" max="4878" width="0" style="3" hidden="1" customWidth="1"/>
    <col min="4879" max="4879" width="15.5703125" style="3" customWidth="1"/>
    <col min="4880" max="4891" width="0" style="3" hidden="1" customWidth="1"/>
    <col min="4892" max="4892" width="22" style="3" customWidth="1"/>
    <col min="4893" max="4895" width="0" style="3" hidden="1" customWidth="1"/>
    <col min="4896" max="4896" width="16.7109375" style="3" customWidth="1"/>
    <col min="4897" max="4914" width="0" style="3" hidden="1" customWidth="1"/>
    <col min="4915" max="4915" width="19.140625" style="3" customWidth="1"/>
    <col min="4916" max="4936" width="0" style="3" hidden="1" customWidth="1"/>
    <col min="4937" max="4937" width="15.85546875" style="3" customWidth="1"/>
    <col min="4938" max="4940" width="0" style="3" hidden="1" customWidth="1"/>
    <col min="4941" max="4941" width="15" style="3" customWidth="1"/>
    <col min="4942" max="4949" width="0" style="3" hidden="1" customWidth="1"/>
    <col min="4950" max="4950" width="12.28515625" style="3" customWidth="1"/>
    <col min="4951" max="4951" width="15" style="3" customWidth="1"/>
    <col min="4952" max="4952" width="12.42578125" style="3" bestFit="1" customWidth="1"/>
    <col min="4953" max="4953" width="15.42578125" style="3" bestFit="1" customWidth="1"/>
    <col min="4954" max="4954" width="12.42578125" style="3" bestFit="1" customWidth="1"/>
    <col min="4955" max="5120" width="11.42578125" style="3"/>
    <col min="5121" max="5121" width="35.7109375" style="3" customWidth="1"/>
    <col min="5122" max="5122" width="16.28515625" style="3" customWidth="1"/>
    <col min="5123" max="5123" width="22" style="3" bestFit="1" customWidth="1"/>
    <col min="5124" max="5134" width="0" style="3" hidden="1" customWidth="1"/>
    <col min="5135" max="5135" width="15.5703125" style="3" customWidth="1"/>
    <col min="5136" max="5147" width="0" style="3" hidden="1" customWidth="1"/>
    <col min="5148" max="5148" width="22" style="3" customWidth="1"/>
    <col min="5149" max="5151" width="0" style="3" hidden="1" customWidth="1"/>
    <col min="5152" max="5152" width="16.7109375" style="3" customWidth="1"/>
    <col min="5153" max="5170" width="0" style="3" hidden="1" customWidth="1"/>
    <col min="5171" max="5171" width="19.140625" style="3" customWidth="1"/>
    <col min="5172" max="5192" width="0" style="3" hidden="1" customWidth="1"/>
    <col min="5193" max="5193" width="15.85546875" style="3" customWidth="1"/>
    <col min="5194" max="5196" width="0" style="3" hidden="1" customWidth="1"/>
    <col min="5197" max="5197" width="15" style="3" customWidth="1"/>
    <col min="5198" max="5205" width="0" style="3" hidden="1" customWidth="1"/>
    <col min="5206" max="5206" width="12.28515625" style="3" customWidth="1"/>
    <col min="5207" max="5207" width="15" style="3" customWidth="1"/>
    <col min="5208" max="5208" width="12.42578125" style="3" bestFit="1" customWidth="1"/>
    <col min="5209" max="5209" width="15.42578125" style="3" bestFit="1" customWidth="1"/>
    <col min="5210" max="5210" width="12.42578125" style="3" bestFit="1" customWidth="1"/>
    <col min="5211" max="5376" width="11.42578125" style="3"/>
    <col min="5377" max="5377" width="35.7109375" style="3" customWidth="1"/>
    <col min="5378" max="5378" width="16.28515625" style="3" customWidth="1"/>
    <col min="5379" max="5379" width="22" style="3" bestFit="1" customWidth="1"/>
    <col min="5380" max="5390" width="0" style="3" hidden="1" customWidth="1"/>
    <col min="5391" max="5391" width="15.5703125" style="3" customWidth="1"/>
    <col min="5392" max="5403" width="0" style="3" hidden="1" customWidth="1"/>
    <col min="5404" max="5404" width="22" style="3" customWidth="1"/>
    <col min="5405" max="5407" width="0" style="3" hidden="1" customWidth="1"/>
    <col min="5408" max="5408" width="16.7109375" style="3" customWidth="1"/>
    <col min="5409" max="5426" width="0" style="3" hidden="1" customWidth="1"/>
    <col min="5427" max="5427" width="19.140625" style="3" customWidth="1"/>
    <col min="5428" max="5448" width="0" style="3" hidden="1" customWidth="1"/>
    <col min="5449" max="5449" width="15.85546875" style="3" customWidth="1"/>
    <col min="5450" max="5452" width="0" style="3" hidden="1" customWidth="1"/>
    <col min="5453" max="5453" width="15" style="3" customWidth="1"/>
    <col min="5454" max="5461" width="0" style="3" hidden="1" customWidth="1"/>
    <col min="5462" max="5462" width="12.28515625" style="3" customWidth="1"/>
    <col min="5463" max="5463" width="15" style="3" customWidth="1"/>
    <col min="5464" max="5464" width="12.42578125" style="3" bestFit="1" customWidth="1"/>
    <col min="5465" max="5465" width="15.42578125" style="3" bestFit="1" customWidth="1"/>
    <col min="5466" max="5466" width="12.42578125" style="3" bestFit="1" customWidth="1"/>
    <col min="5467" max="5632" width="11.42578125" style="3"/>
    <col min="5633" max="5633" width="35.7109375" style="3" customWidth="1"/>
    <col min="5634" max="5634" width="16.28515625" style="3" customWidth="1"/>
    <col min="5635" max="5635" width="22" style="3" bestFit="1" customWidth="1"/>
    <col min="5636" max="5646" width="0" style="3" hidden="1" customWidth="1"/>
    <col min="5647" max="5647" width="15.5703125" style="3" customWidth="1"/>
    <col min="5648" max="5659" width="0" style="3" hidden="1" customWidth="1"/>
    <col min="5660" max="5660" width="22" style="3" customWidth="1"/>
    <col min="5661" max="5663" width="0" style="3" hidden="1" customWidth="1"/>
    <col min="5664" max="5664" width="16.7109375" style="3" customWidth="1"/>
    <col min="5665" max="5682" width="0" style="3" hidden="1" customWidth="1"/>
    <col min="5683" max="5683" width="19.140625" style="3" customWidth="1"/>
    <col min="5684" max="5704" width="0" style="3" hidden="1" customWidth="1"/>
    <col min="5705" max="5705" width="15.85546875" style="3" customWidth="1"/>
    <col min="5706" max="5708" width="0" style="3" hidden="1" customWidth="1"/>
    <col min="5709" max="5709" width="15" style="3" customWidth="1"/>
    <col min="5710" max="5717" width="0" style="3" hidden="1" customWidth="1"/>
    <col min="5718" max="5718" width="12.28515625" style="3" customWidth="1"/>
    <col min="5719" max="5719" width="15" style="3" customWidth="1"/>
    <col min="5720" max="5720" width="12.42578125" style="3" bestFit="1" customWidth="1"/>
    <col min="5721" max="5721" width="15.42578125" style="3" bestFit="1" customWidth="1"/>
    <col min="5722" max="5722" width="12.42578125" style="3" bestFit="1" customWidth="1"/>
    <col min="5723" max="5888" width="11.42578125" style="3"/>
    <col min="5889" max="5889" width="35.7109375" style="3" customWidth="1"/>
    <col min="5890" max="5890" width="16.28515625" style="3" customWidth="1"/>
    <col min="5891" max="5891" width="22" style="3" bestFit="1" customWidth="1"/>
    <col min="5892" max="5902" width="0" style="3" hidden="1" customWidth="1"/>
    <col min="5903" max="5903" width="15.5703125" style="3" customWidth="1"/>
    <col min="5904" max="5915" width="0" style="3" hidden="1" customWidth="1"/>
    <col min="5916" max="5916" width="22" style="3" customWidth="1"/>
    <col min="5917" max="5919" width="0" style="3" hidden="1" customWidth="1"/>
    <col min="5920" max="5920" width="16.7109375" style="3" customWidth="1"/>
    <col min="5921" max="5938" width="0" style="3" hidden="1" customWidth="1"/>
    <col min="5939" max="5939" width="19.140625" style="3" customWidth="1"/>
    <col min="5940" max="5960" width="0" style="3" hidden="1" customWidth="1"/>
    <col min="5961" max="5961" width="15.85546875" style="3" customWidth="1"/>
    <col min="5962" max="5964" width="0" style="3" hidden="1" customWidth="1"/>
    <col min="5965" max="5965" width="15" style="3" customWidth="1"/>
    <col min="5966" max="5973" width="0" style="3" hidden="1" customWidth="1"/>
    <col min="5974" max="5974" width="12.28515625" style="3" customWidth="1"/>
    <col min="5975" max="5975" width="15" style="3" customWidth="1"/>
    <col min="5976" max="5976" width="12.42578125" style="3" bestFit="1" customWidth="1"/>
    <col min="5977" max="5977" width="15.42578125" style="3" bestFit="1" customWidth="1"/>
    <col min="5978" max="5978" width="12.42578125" style="3" bestFit="1" customWidth="1"/>
    <col min="5979" max="6144" width="11.42578125" style="3"/>
    <col min="6145" max="6145" width="35.7109375" style="3" customWidth="1"/>
    <col min="6146" max="6146" width="16.28515625" style="3" customWidth="1"/>
    <col min="6147" max="6147" width="22" style="3" bestFit="1" customWidth="1"/>
    <col min="6148" max="6158" width="0" style="3" hidden="1" customWidth="1"/>
    <col min="6159" max="6159" width="15.5703125" style="3" customWidth="1"/>
    <col min="6160" max="6171" width="0" style="3" hidden="1" customWidth="1"/>
    <col min="6172" max="6172" width="22" style="3" customWidth="1"/>
    <col min="6173" max="6175" width="0" style="3" hidden="1" customWidth="1"/>
    <col min="6176" max="6176" width="16.7109375" style="3" customWidth="1"/>
    <col min="6177" max="6194" width="0" style="3" hidden="1" customWidth="1"/>
    <col min="6195" max="6195" width="19.140625" style="3" customWidth="1"/>
    <col min="6196" max="6216" width="0" style="3" hidden="1" customWidth="1"/>
    <col min="6217" max="6217" width="15.85546875" style="3" customWidth="1"/>
    <col min="6218" max="6220" width="0" style="3" hidden="1" customWidth="1"/>
    <col min="6221" max="6221" width="15" style="3" customWidth="1"/>
    <col min="6222" max="6229" width="0" style="3" hidden="1" customWidth="1"/>
    <col min="6230" max="6230" width="12.28515625" style="3" customWidth="1"/>
    <col min="6231" max="6231" width="15" style="3" customWidth="1"/>
    <col min="6232" max="6232" width="12.42578125" style="3" bestFit="1" customWidth="1"/>
    <col min="6233" max="6233" width="15.42578125" style="3" bestFit="1" customWidth="1"/>
    <col min="6234" max="6234" width="12.42578125" style="3" bestFit="1" customWidth="1"/>
    <col min="6235" max="6400" width="11.42578125" style="3"/>
    <col min="6401" max="6401" width="35.7109375" style="3" customWidth="1"/>
    <col min="6402" max="6402" width="16.28515625" style="3" customWidth="1"/>
    <col min="6403" max="6403" width="22" style="3" bestFit="1" customWidth="1"/>
    <col min="6404" max="6414" width="0" style="3" hidden="1" customWidth="1"/>
    <col min="6415" max="6415" width="15.5703125" style="3" customWidth="1"/>
    <col min="6416" max="6427" width="0" style="3" hidden="1" customWidth="1"/>
    <col min="6428" max="6428" width="22" style="3" customWidth="1"/>
    <col min="6429" max="6431" width="0" style="3" hidden="1" customWidth="1"/>
    <col min="6432" max="6432" width="16.7109375" style="3" customWidth="1"/>
    <col min="6433" max="6450" width="0" style="3" hidden="1" customWidth="1"/>
    <col min="6451" max="6451" width="19.140625" style="3" customWidth="1"/>
    <col min="6452" max="6472" width="0" style="3" hidden="1" customWidth="1"/>
    <col min="6473" max="6473" width="15.85546875" style="3" customWidth="1"/>
    <col min="6474" max="6476" width="0" style="3" hidden="1" customWidth="1"/>
    <col min="6477" max="6477" width="15" style="3" customWidth="1"/>
    <col min="6478" max="6485" width="0" style="3" hidden="1" customWidth="1"/>
    <col min="6486" max="6486" width="12.28515625" style="3" customWidth="1"/>
    <col min="6487" max="6487" width="15" style="3" customWidth="1"/>
    <col min="6488" max="6488" width="12.42578125" style="3" bestFit="1" customWidth="1"/>
    <col min="6489" max="6489" width="15.42578125" style="3" bestFit="1" customWidth="1"/>
    <col min="6490" max="6490" width="12.42578125" style="3" bestFit="1" customWidth="1"/>
    <col min="6491" max="6656" width="11.42578125" style="3"/>
    <col min="6657" max="6657" width="35.7109375" style="3" customWidth="1"/>
    <col min="6658" max="6658" width="16.28515625" style="3" customWidth="1"/>
    <col min="6659" max="6659" width="22" style="3" bestFit="1" customWidth="1"/>
    <col min="6660" max="6670" width="0" style="3" hidden="1" customWidth="1"/>
    <col min="6671" max="6671" width="15.5703125" style="3" customWidth="1"/>
    <col min="6672" max="6683" width="0" style="3" hidden="1" customWidth="1"/>
    <col min="6684" max="6684" width="22" style="3" customWidth="1"/>
    <col min="6685" max="6687" width="0" style="3" hidden="1" customWidth="1"/>
    <col min="6688" max="6688" width="16.7109375" style="3" customWidth="1"/>
    <col min="6689" max="6706" width="0" style="3" hidden="1" customWidth="1"/>
    <col min="6707" max="6707" width="19.140625" style="3" customWidth="1"/>
    <col min="6708" max="6728" width="0" style="3" hidden="1" customWidth="1"/>
    <col min="6729" max="6729" width="15.85546875" style="3" customWidth="1"/>
    <col min="6730" max="6732" width="0" style="3" hidden="1" customWidth="1"/>
    <col min="6733" max="6733" width="15" style="3" customWidth="1"/>
    <col min="6734" max="6741" width="0" style="3" hidden="1" customWidth="1"/>
    <col min="6742" max="6742" width="12.28515625" style="3" customWidth="1"/>
    <col min="6743" max="6743" width="15" style="3" customWidth="1"/>
    <col min="6744" max="6744" width="12.42578125" style="3" bestFit="1" customWidth="1"/>
    <col min="6745" max="6745" width="15.42578125" style="3" bestFit="1" customWidth="1"/>
    <col min="6746" max="6746" width="12.42578125" style="3" bestFit="1" customWidth="1"/>
    <col min="6747" max="6912" width="11.42578125" style="3"/>
    <col min="6913" max="6913" width="35.7109375" style="3" customWidth="1"/>
    <col min="6914" max="6914" width="16.28515625" style="3" customWidth="1"/>
    <col min="6915" max="6915" width="22" style="3" bestFit="1" customWidth="1"/>
    <col min="6916" max="6926" width="0" style="3" hidden="1" customWidth="1"/>
    <col min="6927" max="6927" width="15.5703125" style="3" customWidth="1"/>
    <col min="6928" max="6939" width="0" style="3" hidden="1" customWidth="1"/>
    <col min="6940" max="6940" width="22" style="3" customWidth="1"/>
    <col min="6941" max="6943" width="0" style="3" hidden="1" customWidth="1"/>
    <col min="6944" max="6944" width="16.7109375" style="3" customWidth="1"/>
    <col min="6945" max="6962" width="0" style="3" hidden="1" customWidth="1"/>
    <col min="6963" max="6963" width="19.140625" style="3" customWidth="1"/>
    <col min="6964" max="6984" width="0" style="3" hidden="1" customWidth="1"/>
    <col min="6985" max="6985" width="15.85546875" style="3" customWidth="1"/>
    <col min="6986" max="6988" width="0" style="3" hidden="1" customWidth="1"/>
    <col min="6989" max="6989" width="15" style="3" customWidth="1"/>
    <col min="6990" max="6997" width="0" style="3" hidden="1" customWidth="1"/>
    <col min="6998" max="6998" width="12.28515625" style="3" customWidth="1"/>
    <col min="6999" max="6999" width="15" style="3" customWidth="1"/>
    <col min="7000" max="7000" width="12.42578125" style="3" bestFit="1" customWidth="1"/>
    <col min="7001" max="7001" width="15.42578125" style="3" bestFit="1" customWidth="1"/>
    <col min="7002" max="7002" width="12.42578125" style="3" bestFit="1" customWidth="1"/>
    <col min="7003" max="7168" width="11.42578125" style="3"/>
    <col min="7169" max="7169" width="35.7109375" style="3" customWidth="1"/>
    <col min="7170" max="7170" width="16.28515625" style="3" customWidth="1"/>
    <col min="7171" max="7171" width="22" style="3" bestFit="1" customWidth="1"/>
    <col min="7172" max="7182" width="0" style="3" hidden="1" customWidth="1"/>
    <col min="7183" max="7183" width="15.5703125" style="3" customWidth="1"/>
    <col min="7184" max="7195" width="0" style="3" hidden="1" customWidth="1"/>
    <col min="7196" max="7196" width="22" style="3" customWidth="1"/>
    <col min="7197" max="7199" width="0" style="3" hidden="1" customWidth="1"/>
    <col min="7200" max="7200" width="16.7109375" style="3" customWidth="1"/>
    <col min="7201" max="7218" width="0" style="3" hidden="1" customWidth="1"/>
    <col min="7219" max="7219" width="19.140625" style="3" customWidth="1"/>
    <col min="7220" max="7240" width="0" style="3" hidden="1" customWidth="1"/>
    <col min="7241" max="7241" width="15.85546875" style="3" customWidth="1"/>
    <col min="7242" max="7244" width="0" style="3" hidden="1" customWidth="1"/>
    <col min="7245" max="7245" width="15" style="3" customWidth="1"/>
    <col min="7246" max="7253" width="0" style="3" hidden="1" customWidth="1"/>
    <col min="7254" max="7254" width="12.28515625" style="3" customWidth="1"/>
    <col min="7255" max="7255" width="15" style="3" customWidth="1"/>
    <col min="7256" max="7256" width="12.42578125" style="3" bestFit="1" customWidth="1"/>
    <col min="7257" max="7257" width="15.42578125" style="3" bestFit="1" customWidth="1"/>
    <col min="7258" max="7258" width="12.42578125" style="3" bestFit="1" customWidth="1"/>
    <col min="7259" max="7424" width="11.42578125" style="3"/>
    <col min="7425" max="7425" width="35.7109375" style="3" customWidth="1"/>
    <col min="7426" max="7426" width="16.28515625" style="3" customWidth="1"/>
    <col min="7427" max="7427" width="22" style="3" bestFit="1" customWidth="1"/>
    <col min="7428" max="7438" width="0" style="3" hidden="1" customWidth="1"/>
    <col min="7439" max="7439" width="15.5703125" style="3" customWidth="1"/>
    <col min="7440" max="7451" width="0" style="3" hidden="1" customWidth="1"/>
    <col min="7452" max="7452" width="22" style="3" customWidth="1"/>
    <col min="7453" max="7455" width="0" style="3" hidden="1" customWidth="1"/>
    <col min="7456" max="7456" width="16.7109375" style="3" customWidth="1"/>
    <col min="7457" max="7474" width="0" style="3" hidden="1" customWidth="1"/>
    <col min="7475" max="7475" width="19.140625" style="3" customWidth="1"/>
    <col min="7476" max="7496" width="0" style="3" hidden="1" customWidth="1"/>
    <col min="7497" max="7497" width="15.85546875" style="3" customWidth="1"/>
    <col min="7498" max="7500" width="0" style="3" hidden="1" customWidth="1"/>
    <col min="7501" max="7501" width="15" style="3" customWidth="1"/>
    <col min="7502" max="7509" width="0" style="3" hidden="1" customWidth="1"/>
    <col min="7510" max="7510" width="12.28515625" style="3" customWidth="1"/>
    <col min="7511" max="7511" width="15" style="3" customWidth="1"/>
    <col min="7512" max="7512" width="12.42578125" style="3" bestFit="1" customWidth="1"/>
    <col min="7513" max="7513" width="15.42578125" style="3" bestFit="1" customWidth="1"/>
    <col min="7514" max="7514" width="12.42578125" style="3" bestFit="1" customWidth="1"/>
    <col min="7515" max="7680" width="11.42578125" style="3"/>
    <col min="7681" max="7681" width="35.7109375" style="3" customWidth="1"/>
    <col min="7682" max="7682" width="16.28515625" style="3" customWidth="1"/>
    <col min="7683" max="7683" width="22" style="3" bestFit="1" customWidth="1"/>
    <col min="7684" max="7694" width="0" style="3" hidden="1" customWidth="1"/>
    <col min="7695" max="7695" width="15.5703125" style="3" customWidth="1"/>
    <col min="7696" max="7707" width="0" style="3" hidden="1" customWidth="1"/>
    <col min="7708" max="7708" width="22" style="3" customWidth="1"/>
    <col min="7709" max="7711" width="0" style="3" hidden="1" customWidth="1"/>
    <col min="7712" max="7712" width="16.7109375" style="3" customWidth="1"/>
    <col min="7713" max="7730" width="0" style="3" hidden="1" customWidth="1"/>
    <col min="7731" max="7731" width="19.140625" style="3" customWidth="1"/>
    <col min="7732" max="7752" width="0" style="3" hidden="1" customWidth="1"/>
    <col min="7753" max="7753" width="15.85546875" style="3" customWidth="1"/>
    <col min="7754" max="7756" width="0" style="3" hidden="1" customWidth="1"/>
    <col min="7757" max="7757" width="15" style="3" customWidth="1"/>
    <col min="7758" max="7765" width="0" style="3" hidden="1" customWidth="1"/>
    <col min="7766" max="7766" width="12.28515625" style="3" customWidth="1"/>
    <col min="7767" max="7767" width="15" style="3" customWidth="1"/>
    <col min="7768" max="7768" width="12.42578125" style="3" bestFit="1" customWidth="1"/>
    <col min="7769" max="7769" width="15.42578125" style="3" bestFit="1" customWidth="1"/>
    <col min="7770" max="7770" width="12.42578125" style="3" bestFit="1" customWidth="1"/>
    <col min="7771" max="7936" width="11.42578125" style="3"/>
    <col min="7937" max="7937" width="35.7109375" style="3" customWidth="1"/>
    <col min="7938" max="7938" width="16.28515625" style="3" customWidth="1"/>
    <col min="7939" max="7939" width="22" style="3" bestFit="1" customWidth="1"/>
    <col min="7940" max="7950" width="0" style="3" hidden="1" customWidth="1"/>
    <col min="7951" max="7951" width="15.5703125" style="3" customWidth="1"/>
    <col min="7952" max="7963" width="0" style="3" hidden="1" customWidth="1"/>
    <col min="7964" max="7964" width="22" style="3" customWidth="1"/>
    <col min="7965" max="7967" width="0" style="3" hidden="1" customWidth="1"/>
    <col min="7968" max="7968" width="16.7109375" style="3" customWidth="1"/>
    <col min="7969" max="7986" width="0" style="3" hidden="1" customWidth="1"/>
    <col min="7987" max="7987" width="19.140625" style="3" customWidth="1"/>
    <col min="7988" max="8008" width="0" style="3" hidden="1" customWidth="1"/>
    <col min="8009" max="8009" width="15.85546875" style="3" customWidth="1"/>
    <col min="8010" max="8012" width="0" style="3" hidden="1" customWidth="1"/>
    <col min="8013" max="8013" width="15" style="3" customWidth="1"/>
    <col min="8014" max="8021" width="0" style="3" hidden="1" customWidth="1"/>
    <col min="8022" max="8022" width="12.28515625" style="3" customWidth="1"/>
    <col min="8023" max="8023" width="15" style="3" customWidth="1"/>
    <col min="8024" max="8024" width="12.42578125" style="3" bestFit="1" customWidth="1"/>
    <col min="8025" max="8025" width="15.42578125" style="3" bestFit="1" customWidth="1"/>
    <col min="8026" max="8026" width="12.42578125" style="3" bestFit="1" customWidth="1"/>
    <col min="8027" max="8192" width="11.42578125" style="3"/>
    <col min="8193" max="8193" width="35.7109375" style="3" customWidth="1"/>
    <col min="8194" max="8194" width="16.28515625" style="3" customWidth="1"/>
    <col min="8195" max="8195" width="22" style="3" bestFit="1" customWidth="1"/>
    <col min="8196" max="8206" width="0" style="3" hidden="1" customWidth="1"/>
    <col min="8207" max="8207" width="15.5703125" style="3" customWidth="1"/>
    <col min="8208" max="8219" width="0" style="3" hidden="1" customWidth="1"/>
    <col min="8220" max="8220" width="22" style="3" customWidth="1"/>
    <col min="8221" max="8223" width="0" style="3" hidden="1" customWidth="1"/>
    <col min="8224" max="8224" width="16.7109375" style="3" customWidth="1"/>
    <col min="8225" max="8242" width="0" style="3" hidden="1" customWidth="1"/>
    <col min="8243" max="8243" width="19.140625" style="3" customWidth="1"/>
    <col min="8244" max="8264" width="0" style="3" hidden="1" customWidth="1"/>
    <col min="8265" max="8265" width="15.85546875" style="3" customWidth="1"/>
    <col min="8266" max="8268" width="0" style="3" hidden="1" customWidth="1"/>
    <col min="8269" max="8269" width="15" style="3" customWidth="1"/>
    <col min="8270" max="8277" width="0" style="3" hidden="1" customWidth="1"/>
    <col min="8278" max="8278" width="12.28515625" style="3" customWidth="1"/>
    <col min="8279" max="8279" width="15" style="3" customWidth="1"/>
    <col min="8280" max="8280" width="12.42578125" style="3" bestFit="1" customWidth="1"/>
    <col min="8281" max="8281" width="15.42578125" style="3" bestFit="1" customWidth="1"/>
    <col min="8282" max="8282" width="12.42578125" style="3" bestFit="1" customWidth="1"/>
    <col min="8283" max="8448" width="11.42578125" style="3"/>
    <col min="8449" max="8449" width="35.7109375" style="3" customWidth="1"/>
    <col min="8450" max="8450" width="16.28515625" style="3" customWidth="1"/>
    <col min="8451" max="8451" width="22" style="3" bestFit="1" customWidth="1"/>
    <col min="8452" max="8462" width="0" style="3" hidden="1" customWidth="1"/>
    <col min="8463" max="8463" width="15.5703125" style="3" customWidth="1"/>
    <col min="8464" max="8475" width="0" style="3" hidden="1" customWidth="1"/>
    <col min="8476" max="8476" width="22" style="3" customWidth="1"/>
    <col min="8477" max="8479" width="0" style="3" hidden="1" customWidth="1"/>
    <col min="8480" max="8480" width="16.7109375" style="3" customWidth="1"/>
    <col min="8481" max="8498" width="0" style="3" hidden="1" customWidth="1"/>
    <col min="8499" max="8499" width="19.140625" style="3" customWidth="1"/>
    <col min="8500" max="8520" width="0" style="3" hidden="1" customWidth="1"/>
    <col min="8521" max="8521" width="15.85546875" style="3" customWidth="1"/>
    <col min="8522" max="8524" width="0" style="3" hidden="1" customWidth="1"/>
    <col min="8525" max="8525" width="15" style="3" customWidth="1"/>
    <col min="8526" max="8533" width="0" style="3" hidden="1" customWidth="1"/>
    <col min="8534" max="8534" width="12.28515625" style="3" customWidth="1"/>
    <col min="8535" max="8535" width="15" style="3" customWidth="1"/>
    <col min="8536" max="8536" width="12.42578125" style="3" bestFit="1" customWidth="1"/>
    <col min="8537" max="8537" width="15.42578125" style="3" bestFit="1" customWidth="1"/>
    <col min="8538" max="8538" width="12.42578125" style="3" bestFit="1" customWidth="1"/>
    <col min="8539" max="8704" width="11.42578125" style="3"/>
    <col min="8705" max="8705" width="35.7109375" style="3" customWidth="1"/>
    <col min="8706" max="8706" width="16.28515625" style="3" customWidth="1"/>
    <col min="8707" max="8707" width="22" style="3" bestFit="1" customWidth="1"/>
    <col min="8708" max="8718" width="0" style="3" hidden="1" customWidth="1"/>
    <col min="8719" max="8719" width="15.5703125" style="3" customWidth="1"/>
    <col min="8720" max="8731" width="0" style="3" hidden="1" customWidth="1"/>
    <col min="8732" max="8732" width="22" style="3" customWidth="1"/>
    <col min="8733" max="8735" width="0" style="3" hidden="1" customWidth="1"/>
    <col min="8736" max="8736" width="16.7109375" style="3" customWidth="1"/>
    <col min="8737" max="8754" width="0" style="3" hidden="1" customWidth="1"/>
    <col min="8755" max="8755" width="19.140625" style="3" customWidth="1"/>
    <col min="8756" max="8776" width="0" style="3" hidden="1" customWidth="1"/>
    <col min="8777" max="8777" width="15.85546875" style="3" customWidth="1"/>
    <col min="8778" max="8780" width="0" style="3" hidden="1" customWidth="1"/>
    <col min="8781" max="8781" width="15" style="3" customWidth="1"/>
    <col min="8782" max="8789" width="0" style="3" hidden="1" customWidth="1"/>
    <col min="8790" max="8790" width="12.28515625" style="3" customWidth="1"/>
    <col min="8791" max="8791" width="15" style="3" customWidth="1"/>
    <col min="8792" max="8792" width="12.42578125" style="3" bestFit="1" customWidth="1"/>
    <col min="8793" max="8793" width="15.42578125" style="3" bestFit="1" customWidth="1"/>
    <col min="8794" max="8794" width="12.42578125" style="3" bestFit="1" customWidth="1"/>
    <col min="8795" max="8960" width="11.42578125" style="3"/>
    <col min="8961" max="8961" width="35.7109375" style="3" customWidth="1"/>
    <col min="8962" max="8962" width="16.28515625" style="3" customWidth="1"/>
    <col min="8963" max="8963" width="22" style="3" bestFit="1" customWidth="1"/>
    <col min="8964" max="8974" width="0" style="3" hidden="1" customWidth="1"/>
    <col min="8975" max="8975" width="15.5703125" style="3" customWidth="1"/>
    <col min="8976" max="8987" width="0" style="3" hidden="1" customWidth="1"/>
    <col min="8988" max="8988" width="22" style="3" customWidth="1"/>
    <col min="8989" max="8991" width="0" style="3" hidden="1" customWidth="1"/>
    <col min="8992" max="8992" width="16.7109375" style="3" customWidth="1"/>
    <col min="8993" max="9010" width="0" style="3" hidden="1" customWidth="1"/>
    <col min="9011" max="9011" width="19.140625" style="3" customWidth="1"/>
    <col min="9012" max="9032" width="0" style="3" hidden="1" customWidth="1"/>
    <col min="9033" max="9033" width="15.85546875" style="3" customWidth="1"/>
    <col min="9034" max="9036" width="0" style="3" hidden="1" customWidth="1"/>
    <col min="9037" max="9037" width="15" style="3" customWidth="1"/>
    <col min="9038" max="9045" width="0" style="3" hidden="1" customWidth="1"/>
    <col min="9046" max="9046" width="12.28515625" style="3" customWidth="1"/>
    <col min="9047" max="9047" width="15" style="3" customWidth="1"/>
    <col min="9048" max="9048" width="12.42578125" style="3" bestFit="1" customWidth="1"/>
    <col min="9049" max="9049" width="15.42578125" style="3" bestFit="1" customWidth="1"/>
    <col min="9050" max="9050" width="12.42578125" style="3" bestFit="1" customWidth="1"/>
    <col min="9051" max="9216" width="11.42578125" style="3"/>
    <col min="9217" max="9217" width="35.7109375" style="3" customWidth="1"/>
    <col min="9218" max="9218" width="16.28515625" style="3" customWidth="1"/>
    <col min="9219" max="9219" width="22" style="3" bestFit="1" customWidth="1"/>
    <col min="9220" max="9230" width="0" style="3" hidden="1" customWidth="1"/>
    <col min="9231" max="9231" width="15.5703125" style="3" customWidth="1"/>
    <col min="9232" max="9243" width="0" style="3" hidden="1" customWidth="1"/>
    <col min="9244" max="9244" width="22" style="3" customWidth="1"/>
    <col min="9245" max="9247" width="0" style="3" hidden="1" customWidth="1"/>
    <col min="9248" max="9248" width="16.7109375" style="3" customWidth="1"/>
    <col min="9249" max="9266" width="0" style="3" hidden="1" customWidth="1"/>
    <col min="9267" max="9267" width="19.140625" style="3" customWidth="1"/>
    <col min="9268" max="9288" width="0" style="3" hidden="1" customWidth="1"/>
    <col min="9289" max="9289" width="15.85546875" style="3" customWidth="1"/>
    <col min="9290" max="9292" width="0" style="3" hidden="1" customWidth="1"/>
    <col min="9293" max="9293" width="15" style="3" customWidth="1"/>
    <col min="9294" max="9301" width="0" style="3" hidden="1" customWidth="1"/>
    <col min="9302" max="9302" width="12.28515625" style="3" customWidth="1"/>
    <col min="9303" max="9303" width="15" style="3" customWidth="1"/>
    <col min="9304" max="9304" width="12.42578125" style="3" bestFit="1" customWidth="1"/>
    <col min="9305" max="9305" width="15.42578125" style="3" bestFit="1" customWidth="1"/>
    <col min="9306" max="9306" width="12.42578125" style="3" bestFit="1" customWidth="1"/>
    <col min="9307" max="9472" width="11.42578125" style="3"/>
    <col min="9473" max="9473" width="35.7109375" style="3" customWidth="1"/>
    <col min="9474" max="9474" width="16.28515625" style="3" customWidth="1"/>
    <col min="9475" max="9475" width="22" style="3" bestFit="1" customWidth="1"/>
    <col min="9476" max="9486" width="0" style="3" hidden="1" customWidth="1"/>
    <col min="9487" max="9487" width="15.5703125" style="3" customWidth="1"/>
    <col min="9488" max="9499" width="0" style="3" hidden="1" customWidth="1"/>
    <col min="9500" max="9500" width="22" style="3" customWidth="1"/>
    <col min="9501" max="9503" width="0" style="3" hidden="1" customWidth="1"/>
    <col min="9504" max="9504" width="16.7109375" style="3" customWidth="1"/>
    <col min="9505" max="9522" width="0" style="3" hidden="1" customWidth="1"/>
    <col min="9523" max="9523" width="19.140625" style="3" customWidth="1"/>
    <col min="9524" max="9544" width="0" style="3" hidden="1" customWidth="1"/>
    <col min="9545" max="9545" width="15.85546875" style="3" customWidth="1"/>
    <col min="9546" max="9548" width="0" style="3" hidden="1" customWidth="1"/>
    <col min="9549" max="9549" width="15" style="3" customWidth="1"/>
    <col min="9550" max="9557" width="0" style="3" hidden="1" customWidth="1"/>
    <col min="9558" max="9558" width="12.28515625" style="3" customWidth="1"/>
    <col min="9559" max="9559" width="15" style="3" customWidth="1"/>
    <col min="9560" max="9560" width="12.42578125" style="3" bestFit="1" customWidth="1"/>
    <col min="9561" max="9561" width="15.42578125" style="3" bestFit="1" customWidth="1"/>
    <col min="9562" max="9562" width="12.42578125" style="3" bestFit="1" customWidth="1"/>
    <col min="9563" max="9728" width="11.42578125" style="3"/>
    <col min="9729" max="9729" width="35.7109375" style="3" customWidth="1"/>
    <col min="9730" max="9730" width="16.28515625" style="3" customWidth="1"/>
    <col min="9731" max="9731" width="22" style="3" bestFit="1" customWidth="1"/>
    <col min="9732" max="9742" width="0" style="3" hidden="1" customWidth="1"/>
    <col min="9743" max="9743" width="15.5703125" style="3" customWidth="1"/>
    <col min="9744" max="9755" width="0" style="3" hidden="1" customWidth="1"/>
    <col min="9756" max="9756" width="22" style="3" customWidth="1"/>
    <col min="9757" max="9759" width="0" style="3" hidden="1" customWidth="1"/>
    <col min="9760" max="9760" width="16.7109375" style="3" customWidth="1"/>
    <col min="9761" max="9778" width="0" style="3" hidden="1" customWidth="1"/>
    <col min="9779" max="9779" width="19.140625" style="3" customWidth="1"/>
    <col min="9780" max="9800" width="0" style="3" hidden="1" customWidth="1"/>
    <col min="9801" max="9801" width="15.85546875" style="3" customWidth="1"/>
    <col min="9802" max="9804" width="0" style="3" hidden="1" customWidth="1"/>
    <col min="9805" max="9805" width="15" style="3" customWidth="1"/>
    <col min="9806" max="9813" width="0" style="3" hidden="1" customWidth="1"/>
    <col min="9814" max="9814" width="12.28515625" style="3" customWidth="1"/>
    <col min="9815" max="9815" width="15" style="3" customWidth="1"/>
    <col min="9816" max="9816" width="12.42578125" style="3" bestFit="1" customWidth="1"/>
    <col min="9817" max="9817" width="15.42578125" style="3" bestFit="1" customWidth="1"/>
    <col min="9818" max="9818" width="12.42578125" style="3" bestFit="1" customWidth="1"/>
    <col min="9819" max="9984" width="11.42578125" style="3"/>
    <col min="9985" max="9985" width="35.7109375" style="3" customWidth="1"/>
    <col min="9986" max="9986" width="16.28515625" style="3" customWidth="1"/>
    <col min="9987" max="9987" width="22" style="3" bestFit="1" customWidth="1"/>
    <col min="9988" max="9998" width="0" style="3" hidden="1" customWidth="1"/>
    <col min="9999" max="9999" width="15.5703125" style="3" customWidth="1"/>
    <col min="10000" max="10011" width="0" style="3" hidden="1" customWidth="1"/>
    <col min="10012" max="10012" width="22" style="3" customWidth="1"/>
    <col min="10013" max="10015" width="0" style="3" hidden="1" customWidth="1"/>
    <col min="10016" max="10016" width="16.7109375" style="3" customWidth="1"/>
    <col min="10017" max="10034" width="0" style="3" hidden="1" customWidth="1"/>
    <col min="10035" max="10035" width="19.140625" style="3" customWidth="1"/>
    <col min="10036" max="10056" width="0" style="3" hidden="1" customWidth="1"/>
    <col min="10057" max="10057" width="15.85546875" style="3" customWidth="1"/>
    <col min="10058" max="10060" width="0" style="3" hidden="1" customWidth="1"/>
    <col min="10061" max="10061" width="15" style="3" customWidth="1"/>
    <col min="10062" max="10069" width="0" style="3" hidden="1" customWidth="1"/>
    <col min="10070" max="10070" width="12.28515625" style="3" customWidth="1"/>
    <col min="10071" max="10071" width="15" style="3" customWidth="1"/>
    <col min="10072" max="10072" width="12.42578125" style="3" bestFit="1" customWidth="1"/>
    <col min="10073" max="10073" width="15.42578125" style="3" bestFit="1" customWidth="1"/>
    <col min="10074" max="10074" width="12.42578125" style="3" bestFit="1" customWidth="1"/>
    <col min="10075" max="10240" width="11.42578125" style="3"/>
    <col min="10241" max="10241" width="35.7109375" style="3" customWidth="1"/>
    <col min="10242" max="10242" width="16.28515625" style="3" customWidth="1"/>
    <col min="10243" max="10243" width="22" style="3" bestFit="1" customWidth="1"/>
    <col min="10244" max="10254" width="0" style="3" hidden="1" customWidth="1"/>
    <col min="10255" max="10255" width="15.5703125" style="3" customWidth="1"/>
    <col min="10256" max="10267" width="0" style="3" hidden="1" customWidth="1"/>
    <col min="10268" max="10268" width="22" style="3" customWidth="1"/>
    <col min="10269" max="10271" width="0" style="3" hidden="1" customWidth="1"/>
    <col min="10272" max="10272" width="16.7109375" style="3" customWidth="1"/>
    <col min="10273" max="10290" width="0" style="3" hidden="1" customWidth="1"/>
    <col min="10291" max="10291" width="19.140625" style="3" customWidth="1"/>
    <col min="10292" max="10312" width="0" style="3" hidden="1" customWidth="1"/>
    <col min="10313" max="10313" width="15.85546875" style="3" customWidth="1"/>
    <col min="10314" max="10316" width="0" style="3" hidden="1" customWidth="1"/>
    <col min="10317" max="10317" width="15" style="3" customWidth="1"/>
    <col min="10318" max="10325" width="0" style="3" hidden="1" customWidth="1"/>
    <col min="10326" max="10326" width="12.28515625" style="3" customWidth="1"/>
    <col min="10327" max="10327" width="15" style="3" customWidth="1"/>
    <col min="10328" max="10328" width="12.42578125" style="3" bestFit="1" customWidth="1"/>
    <col min="10329" max="10329" width="15.42578125" style="3" bestFit="1" customWidth="1"/>
    <col min="10330" max="10330" width="12.42578125" style="3" bestFit="1" customWidth="1"/>
    <col min="10331" max="10496" width="11.42578125" style="3"/>
    <col min="10497" max="10497" width="35.7109375" style="3" customWidth="1"/>
    <col min="10498" max="10498" width="16.28515625" style="3" customWidth="1"/>
    <col min="10499" max="10499" width="22" style="3" bestFit="1" customWidth="1"/>
    <col min="10500" max="10510" width="0" style="3" hidden="1" customWidth="1"/>
    <col min="10511" max="10511" width="15.5703125" style="3" customWidth="1"/>
    <col min="10512" max="10523" width="0" style="3" hidden="1" customWidth="1"/>
    <col min="10524" max="10524" width="22" style="3" customWidth="1"/>
    <col min="10525" max="10527" width="0" style="3" hidden="1" customWidth="1"/>
    <col min="10528" max="10528" width="16.7109375" style="3" customWidth="1"/>
    <col min="10529" max="10546" width="0" style="3" hidden="1" customWidth="1"/>
    <col min="10547" max="10547" width="19.140625" style="3" customWidth="1"/>
    <col min="10548" max="10568" width="0" style="3" hidden="1" customWidth="1"/>
    <col min="10569" max="10569" width="15.85546875" style="3" customWidth="1"/>
    <col min="10570" max="10572" width="0" style="3" hidden="1" customWidth="1"/>
    <col min="10573" max="10573" width="15" style="3" customWidth="1"/>
    <col min="10574" max="10581" width="0" style="3" hidden="1" customWidth="1"/>
    <col min="10582" max="10582" width="12.28515625" style="3" customWidth="1"/>
    <col min="10583" max="10583" width="15" style="3" customWidth="1"/>
    <col min="10584" max="10584" width="12.42578125" style="3" bestFit="1" customWidth="1"/>
    <col min="10585" max="10585" width="15.42578125" style="3" bestFit="1" customWidth="1"/>
    <col min="10586" max="10586" width="12.42578125" style="3" bestFit="1" customWidth="1"/>
    <col min="10587" max="10752" width="11.42578125" style="3"/>
    <col min="10753" max="10753" width="35.7109375" style="3" customWidth="1"/>
    <col min="10754" max="10754" width="16.28515625" style="3" customWidth="1"/>
    <col min="10755" max="10755" width="22" style="3" bestFit="1" customWidth="1"/>
    <col min="10756" max="10766" width="0" style="3" hidden="1" customWidth="1"/>
    <col min="10767" max="10767" width="15.5703125" style="3" customWidth="1"/>
    <col min="10768" max="10779" width="0" style="3" hidden="1" customWidth="1"/>
    <col min="10780" max="10780" width="22" style="3" customWidth="1"/>
    <col min="10781" max="10783" width="0" style="3" hidden="1" customWidth="1"/>
    <col min="10784" max="10784" width="16.7109375" style="3" customWidth="1"/>
    <col min="10785" max="10802" width="0" style="3" hidden="1" customWidth="1"/>
    <col min="10803" max="10803" width="19.140625" style="3" customWidth="1"/>
    <col min="10804" max="10824" width="0" style="3" hidden="1" customWidth="1"/>
    <col min="10825" max="10825" width="15.85546875" style="3" customWidth="1"/>
    <col min="10826" max="10828" width="0" style="3" hidden="1" customWidth="1"/>
    <col min="10829" max="10829" width="15" style="3" customWidth="1"/>
    <col min="10830" max="10837" width="0" style="3" hidden="1" customWidth="1"/>
    <col min="10838" max="10838" width="12.28515625" style="3" customWidth="1"/>
    <col min="10839" max="10839" width="15" style="3" customWidth="1"/>
    <col min="10840" max="10840" width="12.42578125" style="3" bestFit="1" customWidth="1"/>
    <col min="10841" max="10841" width="15.42578125" style="3" bestFit="1" customWidth="1"/>
    <col min="10842" max="10842" width="12.42578125" style="3" bestFit="1" customWidth="1"/>
    <col min="10843" max="11008" width="11.42578125" style="3"/>
    <col min="11009" max="11009" width="35.7109375" style="3" customWidth="1"/>
    <col min="11010" max="11010" width="16.28515625" style="3" customWidth="1"/>
    <col min="11011" max="11011" width="22" style="3" bestFit="1" customWidth="1"/>
    <col min="11012" max="11022" width="0" style="3" hidden="1" customWidth="1"/>
    <col min="11023" max="11023" width="15.5703125" style="3" customWidth="1"/>
    <col min="11024" max="11035" width="0" style="3" hidden="1" customWidth="1"/>
    <col min="11036" max="11036" width="22" style="3" customWidth="1"/>
    <col min="11037" max="11039" width="0" style="3" hidden="1" customWidth="1"/>
    <col min="11040" max="11040" width="16.7109375" style="3" customWidth="1"/>
    <col min="11041" max="11058" width="0" style="3" hidden="1" customWidth="1"/>
    <col min="11059" max="11059" width="19.140625" style="3" customWidth="1"/>
    <col min="11060" max="11080" width="0" style="3" hidden="1" customWidth="1"/>
    <col min="11081" max="11081" width="15.85546875" style="3" customWidth="1"/>
    <col min="11082" max="11084" width="0" style="3" hidden="1" customWidth="1"/>
    <col min="11085" max="11085" width="15" style="3" customWidth="1"/>
    <col min="11086" max="11093" width="0" style="3" hidden="1" customWidth="1"/>
    <col min="11094" max="11094" width="12.28515625" style="3" customWidth="1"/>
    <col min="11095" max="11095" width="15" style="3" customWidth="1"/>
    <col min="11096" max="11096" width="12.42578125" style="3" bestFit="1" customWidth="1"/>
    <col min="11097" max="11097" width="15.42578125" style="3" bestFit="1" customWidth="1"/>
    <col min="11098" max="11098" width="12.42578125" style="3" bestFit="1" customWidth="1"/>
    <col min="11099" max="11264" width="11.42578125" style="3"/>
    <col min="11265" max="11265" width="35.7109375" style="3" customWidth="1"/>
    <col min="11266" max="11266" width="16.28515625" style="3" customWidth="1"/>
    <col min="11267" max="11267" width="22" style="3" bestFit="1" customWidth="1"/>
    <col min="11268" max="11278" width="0" style="3" hidden="1" customWidth="1"/>
    <col min="11279" max="11279" width="15.5703125" style="3" customWidth="1"/>
    <col min="11280" max="11291" width="0" style="3" hidden="1" customWidth="1"/>
    <col min="11292" max="11292" width="22" style="3" customWidth="1"/>
    <col min="11293" max="11295" width="0" style="3" hidden="1" customWidth="1"/>
    <col min="11296" max="11296" width="16.7109375" style="3" customWidth="1"/>
    <col min="11297" max="11314" width="0" style="3" hidden="1" customWidth="1"/>
    <col min="11315" max="11315" width="19.140625" style="3" customWidth="1"/>
    <col min="11316" max="11336" width="0" style="3" hidden="1" customWidth="1"/>
    <col min="11337" max="11337" width="15.85546875" style="3" customWidth="1"/>
    <col min="11338" max="11340" width="0" style="3" hidden="1" customWidth="1"/>
    <col min="11341" max="11341" width="15" style="3" customWidth="1"/>
    <col min="11342" max="11349" width="0" style="3" hidden="1" customWidth="1"/>
    <col min="11350" max="11350" width="12.28515625" style="3" customWidth="1"/>
    <col min="11351" max="11351" width="15" style="3" customWidth="1"/>
    <col min="11352" max="11352" width="12.42578125" style="3" bestFit="1" customWidth="1"/>
    <col min="11353" max="11353" width="15.42578125" style="3" bestFit="1" customWidth="1"/>
    <col min="11354" max="11354" width="12.42578125" style="3" bestFit="1" customWidth="1"/>
    <col min="11355" max="11520" width="11.42578125" style="3"/>
    <col min="11521" max="11521" width="35.7109375" style="3" customWidth="1"/>
    <col min="11522" max="11522" width="16.28515625" style="3" customWidth="1"/>
    <col min="11523" max="11523" width="22" style="3" bestFit="1" customWidth="1"/>
    <col min="11524" max="11534" width="0" style="3" hidden="1" customWidth="1"/>
    <col min="11535" max="11535" width="15.5703125" style="3" customWidth="1"/>
    <col min="11536" max="11547" width="0" style="3" hidden="1" customWidth="1"/>
    <col min="11548" max="11548" width="22" style="3" customWidth="1"/>
    <col min="11549" max="11551" width="0" style="3" hidden="1" customWidth="1"/>
    <col min="11552" max="11552" width="16.7109375" style="3" customWidth="1"/>
    <col min="11553" max="11570" width="0" style="3" hidden="1" customWidth="1"/>
    <col min="11571" max="11571" width="19.140625" style="3" customWidth="1"/>
    <col min="11572" max="11592" width="0" style="3" hidden="1" customWidth="1"/>
    <col min="11593" max="11593" width="15.85546875" style="3" customWidth="1"/>
    <col min="11594" max="11596" width="0" style="3" hidden="1" customWidth="1"/>
    <col min="11597" max="11597" width="15" style="3" customWidth="1"/>
    <col min="11598" max="11605" width="0" style="3" hidden="1" customWidth="1"/>
    <col min="11606" max="11606" width="12.28515625" style="3" customWidth="1"/>
    <col min="11607" max="11607" width="15" style="3" customWidth="1"/>
    <col min="11608" max="11608" width="12.42578125" style="3" bestFit="1" customWidth="1"/>
    <col min="11609" max="11609" width="15.42578125" style="3" bestFit="1" customWidth="1"/>
    <col min="11610" max="11610" width="12.42578125" style="3" bestFit="1" customWidth="1"/>
    <col min="11611" max="11776" width="11.42578125" style="3"/>
    <col min="11777" max="11777" width="35.7109375" style="3" customWidth="1"/>
    <col min="11778" max="11778" width="16.28515625" style="3" customWidth="1"/>
    <col min="11779" max="11779" width="22" style="3" bestFit="1" customWidth="1"/>
    <col min="11780" max="11790" width="0" style="3" hidden="1" customWidth="1"/>
    <col min="11791" max="11791" width="15.5703125" style="3" customWidth="1"/>
    <col min="11792" max="11803" width="0" style="3" hidden="1" customWidth="1"/>
    <col min="11804" max="11804" width="22" style="3" customWidth="1"/>
    <col min="11805" max="11807" width="0" style="3" hidden="1" customWidth="1"/>
    <col min="11808" max="11808" width="16.7109375" style="3" customWidth="1"/>
    <col min="11809" max="11826" width="0" style="3" hidden="1" customWidth="1"/>
    <col min="11827" max="11827" width="19.140625" style="3" customWidth="1"/>
    <col min="11828" max="11848" width="0" style="3" hidden="1" customWidth="1"/>
    <col min="11849" max="11849" width="15.85546875" style="3" customWidth="1"/>
    <col min="11850" max="11852" width="0" style="3" hidden="1" customWidth="1"/>
    <col min="11853" max="11853" width="15" style="3" customWidth="1"/>
    <col min="11854" max="11861" width="0" style="3" hidden="1" customWidth="1"/>
    <col min="11862" max="11862" width="12.28515625" style="3" customWidth="1"/>
    <col min="11863" max="11863" width="15" style="3" customWidth="1"/>
    <col min="11864" max="11864" width="12.42578125" style="3" bestFit="1" customWidth="1"/>
    <col min="11865" max="11865" width="15.42578125" style="3" bestFit="1" customWidth="1"/>
    <col min="11866" max="11866" width="12.42578125" style="3" bestFit="1" customWidth="1"/>
    <col min="11867" max="12032" width="11.42578125" style="3"/>
    <col min="12033" max="12033" width="35.7109375" style="3" customWidth="1"/>
    <col min="12034" max="12034" width="16.28515625" style="3" customWidth="1"/>
    <col min="12035" max="12035" width="22" style="3" bestFit="1" customWidth="1"/>
    <col min="12036" max="12046" width="0" style="3" hidden="1" customWidth="1"/>
    <col min="12047" max="12047" width="15.5703125" style="3" customWidth="1"/>
    <col min="12048" max="12059" width="0" style="3" hidden="1" customWidth="1"/>
    <col min="12060" max="12060" width="22" style="3" customWidth="1"/>
    <col min="12061" max="12063" width="0" style="3" hidden="1" customWidth="1"/>
    <col min="12064" max="12064" width="16.7109375" style="3" customWidth="1"/>
    <col min="12065" max="12082" width="0" style="3" hidden="1" customWidth="1"/>
    <col min="12083" max="12083" width="19.140625" style="3" customWidth="1"/>
    <col min="12084" max="12104" width="0" style="3" hidden="1" customWidth="1"/>
    <col min="12105" max="12105" width="15.85546875" style="3" customWidth="1"/>
    <col min="12106" max="12108" width="0" style="3" hidden="1" customWidth="1"/>
    <col min="12109" max="12109" width="15" style="3" customWidth="1"/>
    <col min="12110" max="12117" width="0" style="3" hidden="1" customWidth="1"/>
    <col min="12118" max="12118" width="12.28515625" style="3" customWidth="1"/>
    <col min="12119" max="12119" width="15" style="3" customWidth="1"/>
    <col min="12120" max="12120" width="12.42578125" style="3" bestFit="1" customWidth="1"/>
    <col min="12121" max="12121" width="15.42578125" style="3" bestFit="1" customWidth="1"/>
    <col min="12122" max="12122" width="12.42578125" style="3" bestFit="1" customWidth="1"/>
    <col min="12123" max="12288" width="11.42578125" style="3"/>
    <col min="12289" max="12289" width="35.7109375" style="3" customWidth="1"/>
    <col min="12290" max="12290" width="16.28515625" style="3" customWidth="1"/>
    <col min="12291" max="12291" width="22" style="3" bestFit="1" customWidth="1"/>
    <col min="12292" max="12302" width="0" style="3" hidden="1" customWidth="1"/>
    <col min="12303" max="12303" width="15.5703125" style="3" customWidth="1"/>
    <col min="12304" max="12315" width="0" style="3" hidden="1" customWidth="1"/>
    <col min="12316" max="12316" width="22" style="3" customWidth="1"/>
    <col min="12317" max="12319" width="0" style="3" hidden="1" customWidth="1"/>
    <col min="12320" max="12320" width="16.7109375" style="3" customWidth="1"/>
    <col min="12321" max="12338" width="0" style="3" hidden="1" customWidth="1"/>
    <col min="12339" max="12339" width="19.140625" style="3" customWidth="1"/>
    <col min="12340" max="12360" width="0" style="3" hidden="1" customWidth="1"/>
    <col min="12361" max="12361" width="15.85546875" style="3" customWidth="1"/>
    <col min="12362" max="12364" width="0" style="3" hidden="1" customWidth="1"/>
    <col min="12365" max="12365" width="15" style="3" customWidth="1"/>
    <col min="12366" max="12373" width="0" style="3" hidden="1" customWidth="1"/>
    <col min="12374" max="12374" width="12.28515625" style="3" customWidth="1"/>
    <col min="12375" max="12375" width="15" style="3" customWidth="1"/>
    <col min="12376" max="12376" width="12.42578125" style="3" bestFit="1" customWidth="1"/>
    <col min="12377" max="12377" width="15.42578125" style="3" bestFit="1" customWidth="1"/>
    <col min="12378" max="12378" width="12.42578125" style="3" bestFit="1" customWidth="1"/>
    <col min="12379" max="12544" width="11.42578125" style="3"/>
    <col min="12545" max="12545" width="35.7109375" style="3" customWidth="1"/>
    <col min="12546" max="12546" width="16.28515625" style="3" customWidth="1"/>
    <col min="12547" max="12547" width="22" style="3" bestFit="1" customWidth="1"/>
    <col min="12548" max="12558" width="0" style="3" hidden="1" customWidth="1"/>
    <col min="12559" max="12559" width="15.5703125" style="3" customWidth="1"/>
    <col min="12560" max="12571" width="0" style="3" hidden="1" customWidth="1"/>
    <col min="12572" max="12572" width="22" style="3" customWidth="1"/>
    <col min="12573" max="12575" width="0" style="3" hidden="1" customWidth="1"/>
    <col min="12576" max="12576" width="16.7109375" style="3" customWidth="1"/>
    <col min="12577" max="12594" width="0" style="3" hidden="1" customWidth="1"/>
    <col min="12595" max="12595" width="19.140625" style="3" customWidth="1"/>
    <col min="12596" max="12616" width="0" style="3" hidden="1" customWidth="1"/>
    <col min="12617" max="12617" width="15.85546875" style="3" customWidth="1"/>
    <col min="12618" max="12620" width="0" style="3" hidden="1" customWidth="1"/>
    <col min="12621" max="12621" width="15" style="3" customWidth="1"/>
    <col min="12622" max="12629" width="0" style="3" hidden="1" customWidth="1"/>
    <col min="12630" max="12630" width="12.28515625" style="3" customWidth="1"/>
    <col min="12631" max="12631" width="15" style="3" customWidth="1"/>
    <col min="12632" max="12632" width="12.42578125" style="3" bestFit="1" customWidth="1"/>
    <col min="12633" max="12633" width="15.42578125" style="3" bestFit="1" customWidth="1"/>
    <col min="12634" max="12634" width="12.42578125" style="3" bestFit="1" customWidth="1"/>
    <col min="12635" max="12800" width="11.42578125" style="3"/>
    <col min="12801" max="12801" width="35.7109375" style="3" customWidth="1"/>
    <col min="12802" max="12802" width="16.28515625" style="3" customWidth="1"/>
    <col min="12803" max="12803" width="22" style="3" bestFit="1" customWidth="1"/>
    <col min="12804" max="12814" width="0" style="3" hidden="1" customWidth="1"/>
    <col min="12815" max="12815" width="15.5703125" style="3" customWidth="1"/>
    <col min="12816" max="12827" width="0" style="3" hidden="1" customWidth="1"/>
    <col min="12828" max="12828" width="22" style="3" customWidth="1"/>
    <col min="12829" max="12831" width="0" style="3" hidden="1" customWidth="1"/>
    <col min="12832" max="12832" width="16.7109375" style="3" customWidth="1"/>
    <col min="12833" max="12850" width="0" style="3" hidden="1" customWidth="1"/>
    <col min="12851" max="12851" width="19.140625" style="3" customWidth="1"/>
    <col min="12852" max="12872" width="0" style="3" hidden="1" customWidth="1"/>
    <col min="12873" max="12873" width="15.85546875" style="3" customWidth="1"/>
    <col min="12874" max="12876" width="0" style="3" hidden="1" customWidth="1"/>
    <col min="12877" max="12877" width="15" style="3" customWidth="1"/>
    <col min="12878" max="12885" width="0" style="3" hidden="1" customWidth="1"/>
    <col min="12886" max="12886" width="12.28515625" style="3" customWidth="1"/>
    <col min="12887" max="12887" width="15" style="3" customWidth="1"/>
    <col min="12888" max="12888" width="12.42578125" style="3" bestFit="1" customWidth="1"/>
    <col min="12889" max="12889" width="15.42578125" style="3" bestFit="1" customWidth="1"/>
    <col min="12890" max="12890" width="12.42578125" style="3" bestFit="1" customWidth="1"/>
    <col min="12891" max="13056" width="11.42578125" style="3"/>
    <col min="13057" max="13057" width="35.7109375" style="3" customWidth="1"/>
    <col min="13058" max="13058" width="16.28515625" style="3" customWidth="1"/>
    <col min="13059" max="13059" width="22" style="3" bestFit="1" customWidth="1"/>
    <col min="13060" max="13070" width="0" style="3" hidden="1" customWidth="1"/>
    <col min="13071" max="13071" width="15.5703125" style="3" customWidth="1"/>
    <col min="13072" max="13083" width="0" style="3" hidden="1" customWidth="1"/>
    <col min="13084" max="13084" width="22" style="3" customWidth="1"/>
    <col min="13085" max="13087" width="0" style="3" hidden="1" customWidth="1"/>
    <col min="13088" max="13088" width="16.7109375" style="3" customWidth="1"/>
    <col min="13089" max="13106" width="0" style="3" hidden="1" customWidth="1"/>
    <col min="13107" max="13107" width="19.140625" style="3" customWidth="1"/>
    <col min="13108" max="13128" width="0" style="3" hidden="1" customWidth="1"/>
    <col min="13129" max="13129" width="15.85546875" style="3" customWidth="1"/>
    <col min="13130" max="13132" width="0" style="3" hidden="1" customWidth="1"/>
    <col min="13133" max="13133" width="15" style="3" customWidth="1"/>
    <col min="13134" max="13141" width="0" style="3" hidden="1" customWidth="1"/>
    <col min="13142" max="13142" width="12.28515625" style="3" customWidth="1"/>
    <col min="13143" max="13143" width="15" style="3" customWidth="1"/>
    <col min="13144" max="13144" width="12.42578125" style="3" bestFit="1" customWidth="1"/>
    <col min="13145" max="13145" width="15.42578125" style="3" bestFit="1" customWidth="1"/>
    <col min="13146" max="13146" width="12.42578125" style="3" bestFit="1" customWidth="1"/>
    <col min="13147" max="13312" width="11.42578125" style="3"/>
    <col min="13313" max="13313" width="35.7109375" style="3" customWidth="1"/>
    <col min="13314" max="13314" width="16.28515625" style="3" customWidth="1"/>
    <col min="13315" max="13315" width="22" style="3" bestFit="1" customWidth="1"/>
    <col min="13316" max="13326" width="0" style="3" hidden="1" customWidth="1"/>
    <col min="13327" max="13327" width="15.5703125" style="3" customWidth="1"/>
    <col min="13328" max="13339" width="0" style="3" hidden="1" customWidth="1"/>
    <col min="13340" max="13340" width="22" style="3" customWidth="1"/>
    <col min="13341" max="13343" width="0" style="3" hidden="1" customWidth="1"/>
    <col min="13344" max="13344" width="16.7109375" style="3" customWidth="1"/>
    <col min="13345" max="13362" width="0" style="3" hidden="1" customWidth="1"/>
    <col min="13363" max="13363" width="19.140625" style="3" customWidth="1"/>
    <col min="13364" max="13384" width="0" style="3" hidden="1" customWidth="1"/>
    <col min="13385" max="13385" width="15.85546875" style="3" customWidth="1"/>
    <col min="13386" max="13388" width="0" style="3" hidden="1" customWidth="1"/>
    <col min="13389" max="13389" width="15" style="3" customWidth="1"/>
    <col min="13390" max="13397" width="0" style="3" hidden="1" customWidth="1"/>
    <col min="13398" max="13398" width="12.28515625" style="3" customWidth="1"/>
    <col min="13399" max="13399" width="15" style="3" customWidth="1"/>
    <col min="13400" max="13400" width="12.42578125" style="3" bestFit="1" customWidth="1"/>
    <col min="13401" max="13401" width="15.42578125" style="3" bestFit="1" customWidth="1"/>
    <col min="13402" max="13402" width="12.42578125" style="3" bestFit="1" customWidth="1"/>
    <col min="13403" max="13568" width="11.42578125" style="3"/>
    <col min="13569" max="13569" width="35.7109375" style="3" customWidth="1"/>
    <col min="13570" max="13570" width="16.28515625" style="3" customWidth="1"/>
    <col min="13571" max="13571" width="22" style="3" bestFit="1" customWidth="1"/>
    <col min="13572" max="13582" width="0" style="3" hidden="1" customWidth="1"/>
    <col min="13583" max="13583" width="15.5703125" style="3" customWidth="1"/>
    <col min="13584" max="13595" width="0" style="3" hidden="1" customWidth="1"/>
    <col min="13596" max="13596" width="22" style="3" customWidth="1"/>
    <col min="13597" max="13599" width="0" style="3" hidden="1" customWidth="1"/>
    <col min="13600" max="13600" width="16.7109375" style="3" customWidth="1"/>
    <col min="13601" max="13618" width="0" style="3" hidden="1" customWidth="1"/>
    <col min="13619" max="13619" width="19.140625" style="3" customWidth="1"/>
    <col min="13620" max="13640" width="0" style="3" hidden="1" customWidth="1"/>
    <col min="13641" max="13641" width="15.85546875" style="3" customWidth="1"/>
    <col min="13642" max="13644" width="0" style="3" hidden="1" customWidth="1"/>
    <col min="13645" max="13645" width="15" style="3" customWidth="1"/>
    <col min="13646" max="13653" width="0" style="3" hidden="1" customWidth="1"/>
    <col min="13654" max="13654" width="12.28515625" style="3" customWidth="1"/>
    <col min="13655" max="13655" width="15" style="3" customWidth="1"/>
    <col min="13656" max="13656" width="12.42578125" style="3" bestFit="1" customWidth="1"/>
    <col min="13657" max="13657" width="15.42578125" style="3" bestFit="1" customWidth="1"/>
    <col min="13658" max="13658" width="12.42578125" style="3" bestFit="1" customWidth="1"/>
    <col min="13659" max="13824" width="11.42578125" style="3"/>
    <col min="13825" max="13825" width="35.7109375" style="3" customWidth="1"/>
    <col min="13826" max="13826" width="16.28515625" style="3" customWidth="1"/>
    <col min="13827" max="13827" width="22" style="3" bestFit="1" customWidth="1"/>
    <col min="13828" max="13838" width="0" style="3" hidden="1" customWidth="1"/>
    <col min="13839" max="13839" width="15.5703125" style="3" customWidth="1"/>
    <col min="13840" max="13851" width="0" style="3" hidden="1" customWidth="1"/>
    <col min="13852" max="13852" width="22" style="3" customWidth="1"/>
    <col min="13853" max="13855" width="0" style="3" hidden="1" customWidth="1"/>
    <col min="13856" max="13856" width="16.7109375" style="3" customWidth="1"/>
    <col min="13857" max="13874" width="0" style="3" hidden="1" customWidth="1"/>
    <col min="13875" max="13875" width="19.140625" style="3" customWidth="1"/>
    <col min="13876" max="13896" width="0" style="3" hidden="1" customWidth="1"/>
    <col min="13897" max="13897" width="15.85546875" style="3" customWidth="1"/>
    <col min="13898" max="13900" width="0" style="3" hidden="1" customWidth="1"/>
    <col min="13901" max="13901" width="15" style="3" customWidth="1"/>
    <col min="13902" max="13909" width="0" style="3" hidden="1" customWidth="1"/>
    <col min="13910" max="13910" width="12.28515625" style="3" customWidth="1"/>
    <col min="13911" max="13911" width="15" style="3" customWidth="1"/>
    <col min="13912" max="13912" width="12.42578125" style="3" bestFit="1" customWidth="1"/>
    <col min="13913" max="13913" width="15.42578125" style="3" bestFit="1" customWidth="1"/>
    <col min="13914" max="13914" width="12.42578125" style="3" bestFit="1" customWidth="1"/>
    <col min="13915" max="14080" width="11.42578125" style="3"/>
    <col min="14081" max="14081" width="35.7109375" style="3" customWidth="1"/>
    <col min="14082" max="14082" width="16.28515625" style="3" customWidth="1"/>
    <col min="14083" max="14083" width="22" style="3" bestFit="1" customWidth="1"/>
    <col min="14084" max="14094" width="0" style="3" hidden="1" customWidth="1"/>
    <col min="14095" max="14095" width="15.5703125" style="3" customWidth="1"/>
    <col min="14096" max="14107" width="0" style="3" hidden="1" customWidth="1"/>
    <col min="14108" max="14108" width="22" style="3" customWidth="1"/>
    <col min="14109" max="14111" width="0" style="3" hidden="1" customWidth="1"/>
    <col min="14112" max="14112" width="16.7109375" style="3" customWidth="1"/>
    <col min="14113" max="14130" width="0" style="3" hidden="1" customWidth="1"/>
    <col min="14131" max="14131" width="19.140625" style="3" customWidth="1"/>
    <col min="14132" max="14152" width="0" style="3" hidden="1" customWidth="1"/>
    <col min="14153" max="14153" width="15.85546875" style="3" customWidth="1"/>
    <col min="14154" max="14156" width="0" style="3" hidden="1" customWidth="1"/>
    <col min="14157" max="14157" width="15" style="3" customWidth="1"/>
    <col min="14158" max="14165" width="0" style="3" hidden="1" customWidth="1"/>
    <col min="14166" max="14166" width="12.28515625" style="3" customWidth="1"/>
    <col min="14167" max="14167" width="15" style="3" customWidth="1"/>
    <col min="14168" max="14168" width="12.42578125" style="3" bestFit="1" customWidth="1"/>
    <col min="14169" max="14169" width="15.42578125" style="3" bestFit="1" customWidth="1"/>
    <col min="14170" max="14170" width="12.42578125" style="3" bestFit="1" customWidth="1"/>
    <col min="14171" max="14336" width="11.42578125" style="3"/>
    <col min="14337" max="14337" width="35.7109375" style="3" customWidth="1"/>
    <col min="14338" max="14338" width="16.28515625" style="3" customWidth="1"/>
    <col min="14339" max="14339" width="22" style="3" bestFit="1" customWidth="1"/>
    <col min="14340" max="14350" width="0" style="3" hidden="1" customWidth="1"/>
    <col min="14351" max="14351" width="15.5703125" style="3" customWidth="1"/>
    <col min="14352" max="14363" width="0" style="3" hidden="1" customWidth="1"/>
    <col min="14364" max="14364" width="22" style="3" customWidth="1"/>
    <col min="14365" max="14367" width="0" style="3" hidden="1" customWidth="1"/>
    <col min="14368" max="14368" width="16.7109375" style="3" customWidth="1"/>
    <col min="14369" max="14386" width="0" style="3" hidden="1" customWidth="1"/>
    <col min="14387" max="14387" width="19.140625" style="3" customWidth="1"/>
    <col min="14388" max="14408" width="0" style="3" hidden="1" customWidth="1"/>
    <col min="14409" max="14409" width="15.85546875" style="3" customWidth="1"/>
    <col min="14410" max="14412" width="0" style="3" hidden="1" customWidth="1"/>
    <col min="14413" max="14413" width="15" style="3" customWidth="1"/>
    <col min="14414" max="14421" width="0" style="3" hidden="1" customWidth="1"/>
    <col min="14422" max="14422" width="12.28515625" style="3" customWidth="1"/>
    <col min="14423" max="14423" width="15" style="3" customWidth="1"/>
    <col min="14424" max="14424" width="12.42578125" style="3" bestFit="1" customWidth="1"/>
    <col min="14425" max="14425" width="15.42578125" style="3" bestFit="1" customWidth="1"/>
    <col min="14426" max="14426" width="12.42578125" style="3" bestFit="1" customWidth="1"/>
    <col min="14427" max="14592" width="11.42578125" style="3"/>
    <col min="14593" max="14593" width="35.7109375" style="3" customWidth="1"/>
    <col min="14594" max="14594" width="16.28515625" style="3" customWidth="1"/>
    <col min="14595" max="14595" width="22" style="3" bestFit="1" customWidth="1"/>
    <col min="14596" max="14606" width="0" style="3" hidden="1" customWidth="1"/>
    <col min="14607" max="14607" width="15.5703125" style="3" customWidth="1"/>
    <col min="14608" max="14619" width="0" style="3" hidden="1" customWidth="1"/>
    <col min="14620" max="14620" width="22" style="3" customWidth="1"/>
    <col min="14621" max="14623" width="0" style="3" hidden="1" customWidth="1"/>
    <col min="14624" max="14624" width="16.7109375" style="3" customWidth="1"/>
    <col min="14625" max="14642" width="0" style="3" hidden="1" customWidth="1"/>
    <col min="14643" max="14643" width="19.140625" style="3" customWidth="1"/>
    <col min="14644" max="14664" width="0" style="3" hidden="1" customWidth="1"/>
    <col min="14665" max="14665" width="15.85546875" style="3" customWidth="1"/>
    <col min="14666" max="14668" width="0" style="3" hidden="1" customWidth="1"/>
    <col min="14669" max="14669" width="15" style="3" customWidth="1"/>
    <col min="14670" max="14677" width="0" style="3" hidden="1" customWidth="1"/>
    <col min="14678" max="14678" width="12.28515625" style="3" customWidth="1"/>
    <col min="14679" max="14679" width="15" style="3" customWidth="1"/>
    <col min="14680" max="14680" width="12.42578125" style="3" bestFit="1" customWidth="1"/>
    <col min="14681" max="14681" width="15.42578125" style="3" bestFit="1" customWidth="1"/>
    <col min="14682" max="14682" width="12.42578125" style="3" bestFit="1" customWidth="1"/>
    <col min="14683" max="14848" width="11.42578125" style="3"/>
    <col min="14849" max="14849" width="35.7109375" style="3" customWidth="1"/>
    <col min="14850" max="14850" width="16.28515625" style="3" customWidth="1"/>
    <col min="14851" max="14851" width="22" style="3" bestFit="1" customWidth="1"/>
    <col min="14852" max="14862" width="0" style="3" hidden="1" customWidth="1"/>
    <col min="14863" max="14863" width="15.5703125" style="3" customWidth="1"/>
    <col min="14864" max="14875" width="0" style="3" hidden="1" customWidth="1"/>
    <col min="14876" max="14876" width="22" style="3" customWidth="1"/>
    <col min="14877" max="14879" width="0" style="3" hidden="1" customWidth="1"/>
    <col min="14880" max="14880" width="16.7109375" style="3" customWidth="1"/>
    <col min="14881" max="14898" width="0" style="3" hidden="1" customWidth="1"/>
    <col min="14899" max="14899" width="19.140625" style="3" customWidth="1"/>
    <col min="14900" max="14920" width="0" style="3" hidden="1" customWidth="1"/>
    <col min="14921" max="14921" width="15.85546875" style="3" customWidth="1"/>
    <col min="14922" max="14924" width="0" style="3" hidden="1" customWidth="1"/>
    <col min="14925" max="14925" width="15" style="3" customWidth="1"/>
    <col min="14926" max="14933" width="0" style="3" hidden="1" customWidth="1"/>
    <col min="14934" max="14934" width="12.28515625" style="3" customWidth="1"/>
    <col min="14935" max="14935" width="15" style="3" customWidth="1"/>
    <col min="14936" max="14936" width="12.42578125" style="3" bestFit="1" customWidth="1"/>
    <col min="14937" max="14937" width="15.42578125" style="3" bestFit="1" customWidth="1"/>
    <col min="14938" max="14938" width="12.42578125" style="3" bestFit="1" customWidth="1"/>
    <col min="14939" max="15104" width="11.42578125" style="3"/>
    <col min="15105" max="15105" width="35.7109375" style="3" customWidth="1"/>
    <col min="15106" max="15106" width="16.28515625" style="3" customWidth="1"/>
    <col min="15107" max="15107" width="22" style="3" bestFit="1" customWidth="1"/>
    <col min="15108" max="15118" width="0" style="3" hidden="1" customWidth="1"/>
    <col min="15119" max="15119" width="15.5703125" style="3" customWidth="1"/>
    <col min="15120" max="15131" width="0" style="3" hidden="1" customWidth="1"/>
    <col min="15132" max="15132" width="22" style="3" customWidth="1"/>
    <col min="15133" max="15135" width="0" style="3" hidden="1" customWidth="1"/>
    <col min="15136" max="15136" width="16.7109375" style="3" customWidth="1"/>
    <col min="15137" max="15154" width="0" style="3" hidden="1" customWidth="1"/>
    <col min="15155" max="15155" width="19.140625" style="3" customWidth="1"/>
    <col min="15156" max="15176" width="0" style="3" hidden="1" customWidth="1"/>
    <col min="15177" max="15177" width="15.85546875" style="3" customWidth="1"/>
    <col min="15178" max="15180" width="0" style="3" hidden="1" customWidth="1"/>
    <col min="15181" max="15181" width="15" style="3" customWidth="1"/>
    <col min="15182" max="15189" width="0" style="3" hidden="1" customWidth="1"/>
    <col min="15190" max="15190" width="12.28515625" style="3" customWidth="1"/>
    <col min="15191" max="15191" width="15" style="3" customWidth="1"/>
    <col min="15192" max="15192" width="12.42578125" style="3" bestFit="1" customWidth="1"/>
    <col min="15193" max="15193" width="15.42578125" style="3" bestFit="1" customWidth="1"/>
    <col min="15194" max="15194" width="12.42578125" style="3" bestFit="1" customWidth="1"/>
    <col min="15195" max="15360" width="11.42578125" style="3"/>
    <col min="15361" max="15361" width="35.7109375" style="3" customWidth="1"/>
    <col min="15362" max="15362" width="16.28515625" style="3" customWidth="1"/>
    <col min="15363" max="15363" width="22" style="3" bestFit="1" customWidth="1"/>
    <col min="15364" max="15374" width="0" style="3" hidden="1" customWidth="1"/>
    <col min="15375" max="15375" width="15.5703125" style="3" customWidth="1"/>
    <col min="15376" max="15387" width="0" style="3" hidden="1" customWidth="1"/>
    <col min="15388" max="15388" width="22" style="3" customWidth="1"/>
    <col min="15389" max="15391" width="0" style="3" hidden="1" customWidth="1"/>
    <col min="15392" max="15392" width="16.7109375" style="3" customWidth="1"/>
    <col min="15393" max="15410" width="0" style="3" hidden="1" customWidth="1"/>
    <col min="15411" max="15411" width="19.140625" style="3" customWidth="1"/>
    <col min="15412" max="15432" width="0" style="3" hidden="1" customWidth="1"/>
    <col min="15433" max="15433" width="15.85546875" style="3" customWidth="1"/>
    <col min="15434" max="15436" width="0" style="3" hidden="1" customWidth="1"/>
    <col min="15437" max="15437" width="15" style="3" customWidth="1"/>
    <col min="15438" max="15445" width="0" style="3" hidden="1" customWidth="1"/>
    <col min="15446" max="15446" width="12.28515625" style="3" customWidth="1"/>
    <col min="15447" max="15447" width="15" style="3" customWidth="1"/>
    <col min="15448" max="15448" width="12.42578125" style="3" bestFit="1" customWidth="1"/>
    <col min="15449" max="15449" width="15.42578125" style="3" bestFit="1" customWidth="1"/>
    <col min="15450" max="15450" width="12.42578125" style="3" bestFit="1" customWidth="1"/>
    <col min="15451" max="15616" width="11.42578125" style="3"/>
    <col min="15617" max="15617" width="35.7109375" style="3" customWidth="1"/>
    <col min="15618" max="15618" width="16.28515625" style="3" customWidth="1"/>
    <col min="15619" max="15619" width="22" style="3" bestFit="1" customWidth="1"/>
    <col min="15620" max="15630" width="0" style="3" hidden="1" customWidth="1"/>
    <col min="15631" max="15631" width="15.5703125" style="3" customWidth="1"/>
    <col min="15632" max="15643" width="0" style="3" hidden="1" customWidth="1"/>
    <col min="15644" max="15644" width="22" style="3" customWidth="1"/>
    <col min="15645" max="15647" width="0" style="3" hidden="1" customWidth="1"/>
    <col min="15648" max="15648" width="16.7109375" style="3" customWidth="1"/>
    <col min="15649" max="15666" width="0" style="3" hidden="1" customWidth="1"/>
    <col min="15667" max="15667" width="19.140625" style="3" customWidth="1"/>
    <col min="15668" max="15688" width="0" style="3" hidden="1" customWidth="1"/>
    <col min="15689" max="15689" width="15.85546875" style="3" customWidth="1"/>
    <col min="15690" max="15692" width="0" style="3" hidden="1" customWidth="1"/>
    <col min="15693" max="15693" width="15" style="3" customWidth="1"/>
    <col min="15694" max="15701" width="0" style="3" hidden="1" customWidth="1"/>
    <col min="15702" max="15702" width="12.28515625" style="3" customWidth="1"/>
    <col min="15703" max="15703" width="15" style="3" customWidth="1"/>
    <col min="15704" max="15704" width="12.42578125" style="3" bestFit="1" customWidth="1"/>
    <col min="15705" max="15705" width="15.42578125" style="3" bestFit="1" customWidth="1"/>
    <col min="15706" max="15706" width="12.42578125" style="3" bestFit="1" customWidth="1"/>
    <col min="15707" max="15872" width="11.42578125" style="3"/>
    <col min="15873" max="15873" width="35.7109375" style="3" customWidth="1"/>
    <col min="15874" max="15874" width="16.28515625" style="3" customWidth="1"/>
    <col min="15875" max="15875" width="22" style="3" bestFit="1" customWidth="1"/>
    <col min="15876" max="15886" width="0" style="3" hidden="1" customWidth="1"/>
    <col min="15887" max="15887" width="15.5703125" style="3" customWidth="1"/>
    <col min="15888" max="15899" width="0" style="3" hidden="1" customWidth="1"/>
    <col min="15900" max="15900" width="22" style="3" customWidth="1"/>
    <col min="15901" max="15903" width="0" style="3" hidden="1" customWidth="1"/>
    <col min="15904" max="15904" width="16.7109375" style="3" customWidth="1"/>
    <col min="15905" max="15922" width="0" style="3" hidden="1" customWidth="1"/>
    <col min="15923" max="15923" width="19.140625" style="3" customWidth="1"/>
    <col min="15924" max="15944" width="0" style="3" hidden="1" customWidth="1"/>
    <col min="15945" max="15945" width="15.85546875" style="3" customWidth="1"/>
    <col min="15946" max="15948" width="0" style="3" hidden="1" customWidth="1"/>
    <col min="15949" max="15949" width="15" style="3" customWidth="1"/>
    <col min="15950" max="15957" width="0" style="3" hidden="1" customWidth="1"/>
    <col min="15958" max="15958" width="12.28515625" style="3" customWidth="1"/>
    <col min="15959" max="15959" width="15" style="3" customWidth="1"/>
    <col min="15960" max="15960" width="12.42578125" style="3" bestFit="1" customWidth="1"/>
    <col min="15961" max="15961" width="15.42578125" style="3" bestFit="1" customWidth="1"/>
    <col min="15962" max="15962" width="12.42578125" style="3" bestFit="1" customWidth="1"/>
    <col min="15963" max="16128" width="11.42578125" style="3"/>
    <col min="16129" max="16129" width="35.7109375" style="3" customWidth="1"/>
    <col min="16130" max="16130" width="16.28515625" style="3" customWidth="1"/>
    <col min="16131" max="16131" width="22" style="3" bestFit="1" customWidth="1"/>
    <col min="16132" max="16142" width="0" style="3" hidden="1" customWidth="1"/>
    <col min="16143" max="16143" width="15.5703125" style="3" customWidth="1"/>
    <col min="16144" max="16155" width="0" style="3" hidden="1" customWidth="1"/>
    <col min="16156" max="16156" width="22" style="3" customWidth="1"/>
    <col min="16157" max="16159" width="0" style="3" hidden="1" customWidth="1"/>
    <col min="16160" max="16160" width="16.7109375" style="3" customWidth="1"/>
    <col min="16161" max="16178" width="0" style="3" hidden="1" customWidth="1"/>
    <col min="16179" max="16179" width="19.140625" style="3" customWidth="1"/>
    <col min="16180" max="16200" width="0" style="3" hidden="1" customWidth="1"/>
    <col min="16201" max="16201" width="15.85546875" style="3" customWidth="1"/>
    <col min="16202" max="16204" width="0" style="3" hidden="1" customWidth="1"/>
    <col min="16205" max="16205" width="15" style="3" customWidth="1"/>
    <col min="16206" max="16213" width="0" style="3" hidden="1" customWidth="1"/>
    <col min="16214" max="16214" width="12.28515625" style="3" customWidth="1"/>
    <col min="16215" max="16215" width="15" style="3" customWidth="1"/>
    <col min="16216" max="16216" width="12.42578125" style="3" bestFit="1" customWidth="1"/>
    <col min="16217" max="16217" width="15.42578125" style="3" bestFit="1" customWidth="1"/>
    <col min="16218" max="16218" width="12.42578125" style="3" bestFit="1" customWidth="1"/>
    <col min="16219" max="16384" width="11.42578125" style="3"/>
  </cols>
  <sheetData>
    <row r="1" spans="1:89" ht="18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6"/>
      <c r="CG1" s="326"/>
      <c r="CH1" s="326"/>
      <c r="CI1" s="327"/>
    </row>
    <row r="2" spans="1:89" ht="15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30"/>
      <c r="CK2" s="42"/>
    </row>
    <row r="3" spans="1:89" ht="18">
      <c r="A3" s="331" t="s">
        <v>224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3"/>
      <c r="CK3" s="42"/>
    </row>
    <row r="4" spans="1:89" ht="20.25">
      <c r="A4" s="334" t="s">
        <v>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6"/>
      <c r="CK4" s="42"/>
    </row>
    <row r="5" spans="1:89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8"/>
      <c r="CK5" s="42"/>
    </row>
    <row r="6" spans="1:89">
      <c r="A6" s="323" t="s">
        <v>5</v>
      </c>
      <c r="B6" s="324"/>
      <c r="C6" s="101"/>
      <c r="D6" s="101"/>
      <c r="E6" s="10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2" t="s">
        <v>225</v>
      </c>
      <c r="AC6" s="102"/>
      <c r="AD6" s="102"/>
      <c r="AE6" s="102"/>
      <c r="AF6" s="102"/>
      <c r="AG6" s="102"/>
      <c r="AH6" s="102"/>
      <c r="AI6" s="102"/>
      <c r="AJ6" s="102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103" t="s">
        <v>226</v>
      </c>
      <c r="BV6" s="6"/>
      <c r="BW6" s="6"/>
      <c r="BX6" s="6"/>
      <c r="BY6" s="6"/>
      <c r="BZ6" s="104"/>
      <c r="CA6" s="105"/>
      <c r="CB6" s="106" t="s">
        <v>227</v>
      </c>
      <c r="CC6" s="6"/>
      <c r="CD6" s="6"/>
      <c r="CE6" s="6"/>
      <c r="CF6" s="6"/>
      <c r="CG6" s="6"/>
      <c r="CH6" s="104"/>
      <c r="CI6" s="8"/>
    </row>
    <row r="7" spans="1:89">
      <c r="A7" s="323" t="s">
        <v>9</v>
      </c>
      <c r="B7" s="324"/>
      <c r="C7" s="101"/>
      <c r="D7" s="101"/>
      <c r="E7" s="10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02" t="s">
        <v>228</v>
      </c>
      <c r="AC7" s="102"/>
      <c r="AD7" s="102"/>
      <c r="AE7" s="102"/>
      <c r="AF7" s="102"/>
      <c r="AG7" s="102"/>
      <c r="AH7" s="6"/>
      <c r="AI7" s="102"/>
      <c r="AJ7" s="102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103" t="s">
        <v>229</v>
      </c>
      <c r="BV7" s="6"/>
      <c r="BW7" s="6"/>
      <c r="BX7" s="6"/>
      <c r="BY7" s="6"/>
      <c r="BZ7" s="101"/>
      <c r="CA7" s="103"/>
      <c r="CB7" s="6">
        <v>2012</v>
      </c>
      <c r="CC7" s="6"/>
      <c r="CD7" s="6"/>
      <c r="CE7" s="6"/>
      <c r="CF7" s="6"/>
      <c r="CG7" s="6"/>
      <c r="CH7" s="101"/>
      <c r="CI7" s="8"/>
    </row>
    <row r="8" spans="1:89" ht="13.5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6"/>
      <c r="AF8" s="20"/>
      <c r="AG8" s="20"/>
      <c r="AH8" s="20"/>
      <c r="AI8" s="20"/>
      <c r="AJ8" s="20"/>
      <c r="AK8" s="6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</row>
    <row r="9" spans="1:89">
      <c r="A9" s="107" t="s">
        <v>180</v>
      </c>
      <c r="B9" s="108"/>
      <c r="C9" s="109" t="s">
        <v>230</v>
      </c>
      <c r="D9" s="109"/>
      <c r="E9" s="109" t="s">
        <v>231</v>
      </c>
      <c r="F9" s="108" t="s">
        <v>232</v>
      </c>
      <c r="G9" s="108"/>
      <c r="H9" s="109" t="s">
        <v>231</v>
      </c>
      <c r="I9" s="108" t="s">
        <v>232</v>
      </c>
      <c r="J9" s="108"/>
      <c r="K9" s="109" t="s">
        <v>231</v>
      </c>
      <c r="L9" s="108" t="s">
        <v>232</v>
      </c>
      <c r="M9" s="108"/>
      <c r="N9" s="109" t="s">
        <v>231</v>
      </c>
      <c r="O9" s="108" t="s">
        <v>232</v>
      </c>
      <c r="P9" s="108"/>
      <c r="Q9" s="109" t="s">
        <v>231</v>
      </c>
      <c r="R9" s="108" t="s">
        <v>232</v>
      </c>
      <c r="S9" s="108"/>
      <c r="T9" s="109" t="s">
        <v>231</v>
      </c>
      <c r="U9" s="108" t="s">
        <v>232</v>
      </c>
      <c r="V9" s="108" t="s">
        <v>232</v>
      </c>
      <c r="W9" s="108" t="s">
        <v>232</v>
      </c>
      <c r="X9" s="108" t="s">
        <v>232</v>
      </c>
      <c r="Y9" s="108" t="s">
        <v>232</v>
      </c>
      <c r="Z9" s="108" t="s">
        <v>232</v>
      </c>
      <c r="AA9" s="108" t="s">
        <v>232</v>
      </c>
      <c r="AB9" s="108" t="s">
        <v>232</v>
      </c>
      <c r="AC9" s="109" t="s">
        <v>233</v>
      </c>
      <c r="AD9" s="109" t="s">
        <v>233</v>
      </c>
      <c r="AE9" s="108" t="s">
        <v>233</v>
      </c>
      <c r="AF9" s="109" t="s">
        <v>233</v>
      </c>
      <c r="AG9" s="109" t="s">
        <v>233</v>
      </c>
      <c r="AH9" s="109" t="s">
        <v>233</v>
      </c>
      <c r="AI9" s="109"/>
      <c r="AJ9" s="109" t="s">
        <v>231</v>
      </c>
      <c r="AK9" s="108" t="s">
        <v>234</v>
      </c>
      <c r="AL9" s="109" t="s">
        <v>231</v>
      </c>
      <c r="AM9" s="109"/>
      <c r="AN9" s="109"/>
      <c r="AO9" s="108" t="s">
        <v>234</v>
      </c>
      <c r="AP9" s="109" t="s">
        <v>233</v>
      </c>
      <c r="AQ9" s="109" t="s">
        <v>233</v>
      </c>
      <c r="AR9" s="108" t="s">
        <v>233</v>
      </c>
      <c r="AS9" s="109"/>
      <c r="AT9" s="109"/>
      <c r="AU9" s="108" t="s">
        <v>234</v>
      </c>
      <c r="AV9" s="108" t="s">
        <v>233</v>
      </c>
      <c r="AW9" s="108" t="s">
        <v>234</v>
      </c>
      <c r="AX9" s="108" t="s">
        <v>234</v>
      </c>
      <c r="AY9" s="108" t="s">
        <v>234</v>
      </c>
      <c r="AZ9" s="108" t="s">
        <v>233</v>
      </c>
      <c r="BA9" s="109"/>
      <c r="BB9" s="109" t="s">
        <v>231</v>
      </c>
      <c r="BC9" s="108" t="s">
        <v>234</v>
      </c>
      <c r="BD9" s="108" t="s">
        <v>233</v>
      </c>
      <c r="BE9" s="109"/>
      <c r="BF9" s="109" t="s">
        <v>231</v>
      </c>
      <c r="BG9" s="108" t="s">
        <v>234</v>
      </c>
      <c r="BH9" s="108" t="s">
        <v>233</v>
      </c>
      <c r="BI9" s="108" t="s">
        <v>234</v>
      </c>
      <c r="BJ9" s="108" t="s">
        <v>233</v>
      </c>
      <c r="BK9" s="108" t="s">
        <v>233</v>
      </c>
      <c r="BL9" s="108" t="s">
        <v>234</v>
      </c>
      <c r="BM9" s="109" t="s">
        <v>233</v>
      </c>
      <c r="BN9" s="108" t="s">
        <v>234</v>
      </c>
      <c r="BO9" s="108" t="s">
        <v>233</v>
      </c>
      <c r="BP9" s="108" t="s">
        <v>234</v>
      </c>
      <c r="BQ9" s="108" t="s">
        <v>233</v>
      </c>
      <c r="BR9" s="108" t="s">
        <v>234</v>
      </c>
      <c r="BS9" s="108" t="s">
        <v>233</v>
      </c>
      <c r="BT9" s="108" t="s">
        <v>234</v>
      </c>
      <c r="BU9" s="108" t="s">
        <v>235</v>
      </c>
      <c r="BV9" s="108" t="s">
        <v>236</v>
      </c>
      <c r="BW9" s="108" t="s">
        <v>236</v>
      </c>
      <c r="BX9" s="108" t="s">
        <v>236</v>
      </c>
      <c r="BY9" s="108" t="s">
        <v>236</v>
      </c>
      <c r="BZ9" s="108" t="s">
        <v>236</v>
      </c>
      <c r="CA9" s="108" t="s">
        <v>236</v>
      </c>
      <c r="CB9" s="108" t="s">
        <v>236</v>
      </c>
      <c r="CC9" s="108" t="s">
        <v>236</v>
      </c>
      <c r="CD9" s="108" t="s">
        <v>236</v>
      </c>
      <c r="CE9" s="108" t="s">
        <v>236</v>
      </c>
      <c r="CF9" s="108" t="s">
        <v>236</v>
      </c>
      <c r="CG9" s="108" t="s">
        <v>236</v>
      </c>
      <c r="CH9" s="108" t="s">
        <v>236</v>
      </c>
      <c r="CI9" s="108" t="s">
        <v>237</v>
      </c>
    </row>
    <row r="10" spans="1:89">
      <c r="A10" s="110" t="s">
        <v>238</v>
      </c>
      <c r="B10" s="111" t="s">
        <v>239</v>
      </c>
      <c r="C10" s="112" t="s">
        <v>240</v>
      </c>
      <c r="D10" s="111" t="s">
        <v>241</v>
      </c>
      <c r="E10" s="111" t="s">
        <v>242</v>
      </c>
      <c r="F10" s="111" t="s">
        <v>243</v>
      </c>
      <c r="G10" s="112" t="s">
        <v>241</v>
      </c>
      <c r="H10" s="112" t="s">
        <v>242</v>
      </c>
      <c r="I10" s="111" t="s">
        <v>243</v>
      </c>
      <c r="J10" s="112" t="s">
        <v>241</v>
      </c>
      <c r="K10" s="112" t="s">
        <v>242</v>
      </c>
      <c r="L10" s="111" t="s">
        <v>243</v>
      </c>
      <c r="M10" s="112" t="s">
        <v>241</v>
      </c>
      <c r="N10" s="112" t="s">
        <v>242</v>
      </c>
      <c r="O10" s="111" t="s">
        <v>243</v>
      </c>
      <c r="P10" s="112" t="s">
        <v>241</v>
      </c>
      <c r="Q10" s="112" t="s">
        <v>242</v>
      </c>
      <c r="R10" s="111" t="s">
        <v>243</v>
      </c>
      <c r="S10" s="112" t="s">
        <v>241</v>
      </c>
      <c r="T10" s="112" t="s">
        <v>242</v>
      </c>
      <c r="U10" s="111" t="s">
        <v>243</v>
      </c>
      <c r="V10" s="111" t="s">
        <v>243</v>
      </c>
      <c r="W10" s="111" t="s">
        <v>243</v>
      </c>
      <c r="X10" s="111" t="s">
        <v>243</v>
      </c>
      <c r="Y10" s="111" t="s">
        <v>243</v>
      </c>
      <c r="Z10" s="111" t="s">
        <v>243</v>
      </c>
      <c r="AA10" s="111" t="s">
        <v>243</v>
      </c>
      <c r="AB10" s="111" t="s">
        <v>243</v>
      </c>
      <c r="AC10" s="112" t="s">
        <v>244</v>
      </c>
      <c r="AD10" s="112" t="s">
        <v>245</v>
      </c>
      <c r="AE10" s="112" t="s">
        <v>240</v>
      </c>
      <c r="AF10" s="112" t="s">
        <v>244</v>
      </c>
      <c r="AG10" s="112" t="s">
        <v>246</v>
      </c>
      <c r="AH10" s="112" t="s">
        <v>247</v>
      </c>
      <c r="AI10" s="111" t="s">
        <v>241</v>
      </c>
      <c r="AJ10" s="111" t="s">
        <v>242</v>
      </c>
      <c r="AK10" s="111" t="s">
        <v>248</v>
      </c>
      <c r="AL10" s="112" t="s">
        <v>249</v>
      </c>
      <c r="AM10" s="112" t="s">
        <v>250</v>
      </c>
      <c r="AN10" s="112" t="s">
        <v>242</v>
      </c>
      <c r="AO10" s="111" t="s">
        <v>248</v>
      </c>
      <c r="AP10" s="112" t="s">
        <v>244</v>
      </c>
      <c r="AQ10" s="112" t="s">
        <v>246</v>
      </c>
      <c r="AR10" s="111" t="s">
        <v>240</v>
      </c>
      <c r="AS10" s="112" t="s">
        <v>250</v>
      </c>
      <c r="AT10" s="112" t="s">
        <v>242</v>
      </c>
      <c r="AU10" s="111" t="s">
        <v>248</v>
      </c>
      <c r="AV10" s="111" t="s">
        <v>240</v>
      </c>
      <c r="AW10" s="111" t="s">
        <v>251</v>
      </c>
      <c r="AX10" s="111" t="s">
        <v>252</v>
      </c>
      <c r="AY10" s="111" t="s">
        <v>248</v>
      </c>
      <c r="AZ10" s="111" t="s">
        <v>240</v>
      </c>
      <c r="BA10" s="111" t="s">
        <v>241</v>
      </c>
      <c r="BB10" s="111" t="s">
        <v>242</v>
      </c>
      <c r="BC10" s="111" t="s">
        <v>248</v>
      </c>
      <c r="BD10" s="111" t="s">
        <v>240</v>
      </c>
      <c r="BE10" s="111" t="s">
        <v>241</v>
      </c>
      <c r="BF10" s="111" t="s">
        <v>242</v>
      </c>
      <c r="BG10" s="111" t="s">
        <v>248</v>
      </c>
      <c r="BH10" s="113" t="s">
        <v>240</v>
      </c>
      <c r="BI10" s="113" t="s">
        <v>248</v>
      </c>
      <c r="BJ10" s="111" t="s">
        <v>240</v>
      </c>
      <c r="BK10" s="111" t="s">
        <v>240</v>
      </c>
      <c r="BL10" s="111" t="s">
        <v>248</v>
      </c>
      <c r="BM10" s="112" t="s">
        <v>240</v>
      </c>
      <c r="BN10" s="111" t="s">
        <v>248</v>
      </c>
      <c r="BO10" s="111" t="s">
        <v>240</v>
      </c>
      <c r="BP10" s="111" t="s">
        <v>248</v>
      </c>
      <c r="BQ10" s="111" t="s">
        <v>240</v>
      </c>
      <c r="BR10" s="111" t="s">
        <v>248</v>
      </c>
      <c r="BS10" s="111" t="s">
        <v>240</v>
      </c>
      <c r="BT10" s="111" t="s">
        <v>248</v>
      </c>
      <c r="BU10" s="111" t="s">
        <v>248</v>
      </c>
      <c r="BV10" s="111" t="s">
        <v>253</v>
      </c>
      <c r="BW10" s="111" t="s">
        <v>253</v>
      </c>
      <c r="BX10" s="111" t="s">
        <v>253</v>
      </c>
      <c r="BY10" s="111" t="s">
        <v>253</v>
      </c>
      <c r="BZ10" s="111" t="s">
        <v>253</v>
      </c>
      <c r="CA10" s="111" t="s">
        <v>253</v>
      </c>
      <c r="CB10" s="111" t="s">
        <v>253</v>
      </c>
      <c r="CC10" s="111" t="s">
        <v>253</v>
      </c>
      <c r="CD10" s="111" t="s">
        <v>253</v>
      </c>
      <c r="CE10" s="111" t="s">
        <v>253</v>
      </c>
      <c r="CF10" s="111" t="s">
        <v>253</v>
      </c>
      <c r="CG10" s="111" t="s">
        <v>253</v>
      </c>
      <c r="CH10" s="111" t="s">
        <v>254</v>
      </c>
      <c r="CI10" s="111" t="s">
        <v>255</v>
      </c>
    </row>
    <row r="11" spans="1:89" ht="13.5" thickBot="1">
      <c r="A11" s="114"/>
      <c r="B11" s="115" t="s">
        <v>19</v>
      </c>
      <c r="C11" s="115" t="s">
        <v>31</v>
      </c>
      <c r="D11" s="115" t="s">
        <v>20</v>
      </c>
      <c r="E11" s="115" t="s">
        <v>20</v>
      </c>
      <c r="F11" s="115" t="s">
        <v>20</v>
      </c>
      <c r="G11" s="115" t="s">
        <v>21</v>
      </c>
      <c r="H11" s="115" t="s">
        <v>256</v>
      </c>
      <c r="I11" s="115" t="s">
        <v>21</v>
      </c>
      <c r="J11" s="115" t="s">
        <v>22</v>
      </c>
      <c r="K11" s="115" t="s">
        <v>257</v>
      </c>
      <c r="L11" s="115" t="s">
        <v>22</v>
      </c>
      <c r="M11" s="115" t="s">
        <v>33</v>
      </c>
      <c r="N11" s="115" t="s">
        <v>33</v>
      </c>
      <c r="O11" s="115" t="s">
        <v>33</v>
      </c>
      <c r="P11" s="115" t="s">
        <v>34</v>
      </c>
      <c r="Q11" s="115" t="s">
        <v>34</v>
      </c>
      <c r="R11" s="115" t="s">
        <v>24</v>
      </c>
      <c r="S11" s="115" t="s">
        <v>35</v>
      </c>
      <c r="T11" s="115" t="s">
        <v>35</v>
      </c>
      <c r="U11" s="115" t="s">
        <v>25</v>
      </c>
      <c r="V11" s="115" t="s">
        <v>26</v>
      </c>
      <c r="W11" s="115" t="s">
        <v>27</v>
      </c>
      <c r="X11" s="115" t="s">
        <v>28</v>
      </c>
      <c r="Y11" s="115" t="s">
        <v>29</v>
      </c>
      <c r="Z11" s="115" t="s">
        <v>30</v>
      </c>
      <c r="AA11" s="115" t="s">
        <v>31</v>
      </c>
      <c r="AB11" s="115" t="s">
        <v>32</v>
      </c>
      <c r="AC11" s="115" t="s">
        <v>258</v>
      </c>
      <c r="AD11" s="115" t="s">
        <v>258</v>
      </c>
      <c r="AE11" s="115" t="s">
        <v>258</v>
      </c>
      <c r="AF11" s="115" t="s">
        <v>259</v>
      </c>
      <c r="AG11" s="115" t="s">
        <v>259</v>
      </c>
      <c r="AH11" s="115" t="s">
        <v>260</v>
      </c>
      <c r="AI11" s="115" t="s">
        <v>20</v>
      </c>
      <c r="AJ11" s="115" t="s">
        <v>20</v>
      </c>
      <c r="AK11" s="115" t="s">
        <v>20</v>
      </c>
      <c r="AL11" s="115" t="s">
        <v>256</v>
      </c>
      <c r="AM11" s="115" t="s">
        <v>21</v>
      </c>
      <c r="AN11" s="115" t="s">
        <v>21</v>
      </c>
      <c r="AO11" s="115" t="s">
        <v>21</v>
      </c>
      <c r="AP11" s="115" t="s">
        <v>261</v>
      </c>
      <c r="AQ11" s="115" t="s">
        <v>261</v>
      </c>
      <c r="AR11" s="115" t="s">
        <v>261</v>
      </c>
      <c r="AS11" s="115" t="s">
        <v>22</v>
      </c>
      <c r="AT11" s="115" t="s">
        <v>22</v>
      </c>
      <c r="AU11" s="115" t="s">
        <v>22</v>
      </c>
      <c r="AV11" s="115" t="s">
        <v>262</v>
      </c>
      <c r="AW11" s="115" t="s">
        <v>33</v>
      </c>
      <c r="AX11" s="115" t="s">
        <v>33</v>
      </c>
      <c r="AY11" s="115" t="s">
        <v>33</v>
      </c>
      <c r="AZ11" s="115" t="s">
        <v>263</v>
      </c>
      <c r="BA11" s="115" t="s">
        <v>34</v>
      </c>
      <c r="BB11" s="115" t="s">
        <v>34</v>
      </c>
      <c r="BC11" s="115" t="s">
        <v>34</v>
      </c>
      <c r="BD11" s="115" t="s">
        <v>264</v>
      </c>
      <c r="BE11" s="115" t="s">
        <v>35</v>
      </c>
      <c r="BF11" s="115" t="s">
        <v>35</v>
      </c>
      <c r="BG11" s="115" t="s">
        <v>35</v>
      </c>
      <c r="BH11" s="115" t="s">
        <v>264</v>
      </c>
      <c r="BI11" s="115" t="s">
        <v>36</v>
      </c>
      <c r="BJ11" s="115" t="s">
        <v>26</v>
      </c>
      <c r="BK11" s="115" t="s">
        <v>265</v>
      </c>
      <c r="BL11" s="115" t="s">
        <v>27</v>
      </c>
      <c r="BM11" s="115" t="s">
        <v>266</v>
      </c>
      <c r="BN11" s="115" t="s">
        <v>28</v>
      </c>
      <c r="BO11" s="115" t="s">
        <v>29</v>
      </c>
      <c r="BP11" s="115" t="s">
        <v>37</v>
      </c>
      <c r="BQ11" s="115" t="s">
        <v>267</v>
      </c>
      <c r="BR11" s="115" t="s">
        <v>30</v>
      </c>
      <c r="BS11" s="115" t="s">
        <v>268</v>
      </c>
      <c r="BT11" s="115" t="s">
        <v>31</v>
      </c>
      <c r="BU11" s="115" t="s">
        <v>269</v>
      </c>
      <c r="BV11" s="115" t="s">
        <v>20</v>
      </c>
      <c r="BW11" s="115" t="s">
        <v>21</v>
      </c>
      <c r="BX11" s="115" t="s">
        <v>22</v>
      </c>
      <c r="BY11" s="115" t="s">
        <v>33</v>
      </c>
      <c r="BZ11" s="115" t="s">
        <v>34</v>
      </c>
      <c r="CA11" s="115" t="s">
        <v>270</v>
      </c>
      <c r="CB11" s="115" t="s">
        <v>36</v>
      </c>
      <c r="CC11" s="115" t="s">
        <v>27</v>
      </c>
      <c r="CD11" s="115" t="s">
        <v>28</v>
      </c>
      <c r="CE11" s="115" t="s">
        <v>37</v>
      </c>
      <c r="CF11" s="115" t="s">
        <v>30</v>
      </c>
      <c r="CG11" s="115" t="s">
        <v>31</v>
      </c>
      <c r="CH11" s="115" t="s">
        <v>269</v>
      </c>
      <c r="CI11" s="115" t="s">
        <v>271</v>
      </c>
    </row>
    <row r="12" spans="1:89" ht="13.5" thickBot="1">
      <c r="A12" s="116">
        <v>1</v>
      </c>
      <c r="B12" s="116">
        <v>2</v>
      </c>
      <c r="C12" s="116">
        <v>3</v>
      </c>
      <c r="D12" s="116"/>
      <c r="E12" s="116"/>
      <c r="F12" s="116">
        <v>3</v>
      </c>
      <c r="G12" s="116"/>
      <c r="H12" s="116"/>
      <c r="I12" s="117">
        <v>3</v>
      </c>
      <c r="J12" s="117"/>
      <c r="K12" s="117"/>
      <c r="L12" s="117">
        <v>3</v>
      </c>
      <c r="M12" s="117"/>
      <c r="N12" s="117"/>
      <c r="O12" s="117">
        <v>3</v>
      </c>
      <c r="P12" s="117"/>
      <c r="Q12" s="117"/>
      <c r="R12" s="117">
        <v>3</v>
      </c>
      <c r="S12" s="117"/>
      <c r="T12" s="117"/>
      <c r="U12" s="117">
        <v>3</v>
      </c>
      <c r="V12" s="117">
        <v>3</v>
      </c>
      <c r="W12" s="117">
        <v>3</v>
      </c>
      <c r="X12" s="117">
        <v>3</v>
      </c>
      <c r="Y12" s="117">
        <v>3</v>
      </c>
      <c r="Z12" s="117">
        <v>3</v>
      </c>
      <c r="AA12" s="117">
        <v>3</v>
      </c>
      <c r="AB12" s="116">
        <v>4</v>
      </c>
      <c r="AC12" s="116"/>
      <c r="AD12" s="116"/>
      <c r="AE12" s="116">
        <v>5</v>
      </c>
      <c r="AF12" s="116"/>
      <c r="AG12" s="116"/>
      <c r="AH12" s="116"/>
      <c r="AI12" s="116"/>
      <c r="AJ12" s="116"/>
      <c r="AK12" s="116">
        <v>5</v>
      </c>
      <c r="AL12" s="116"/>
      <c r="AM12" s="116"/>
      <c r="AN12" s="116"/>
      <c r="AO12" s="116">
        <v>5</v>
      </c>
      <c r="AP12" s="116"/>
      <c r="AQ12" s="116"/>
      <c r="AR12" s="116">
        <v>5</v>
      </c>
      <c r="AS12" s="116"/>
      <c r="AT12" s="116"/>
      <c r="AU12" s="116">
        <v>5</v>
      </c>
      <c r="AV12" s="116">
        <v>5</v>
      </c>
      <c r="AW12" s="116"/>
      <c r="AX12" s="116"/>
      <c r="AY12" s="116">
        <v>5</v>
      </c>
      <c r="AZ12" s="116">
        <v>5</v>
      </c>
      <c r="BA12" s="116"/>
      <c r="BB12" s="116"/>
      <c r="BC12" s="116">
        <v>5</v>
      </c>
      <c r="BD12" s="116">
        <v>5</v>
      </c>
      <c r="BE12" s="116"/>
      <c r="BF12" s="116"/>
      <c r="BG12" s="116">
        <v>5</v>
      </c>
      <c r="BH12" s="116">
        <v>5</v>
      </c>
      <c r="BI12" s="116">
        <v>5</v>
      </c>
      <c r="BJ12" s="116"/>
      <c r="BK12" s="116">
        <v>5</v>
      </c>
      <c r="BL12" s="116">
        <v>5</v>
      </c>
      <c r="BM12" s="116">
        <v>5</v>
      </c>
      <c r="BN12" s="116">
        <v>5</v>
      </c>
      <c r="BO12" s="116">
        <v>5</v>
      </c>
      <c r="BP12" s="116">
        <v>5</v>
      </c>
      <c r="BQ12" s="116">
        <v>5</v>
      </c>
      <c r="BR12" s="116">
        <v>5</v>
      </c>
      <c r="BS12" s="116">
        <v>5</v>
      </c>
      <c r="BT12" s="116">
        <v>5</v>
      </c>
      <c r="BU12" s="116">
        <v>6</v>
      </c>
      <c r="BV12" s="116">
        <v>7</v>
      </c>
      <c r="BW12" s="116">
        <v>7</v>
      </c>
      <c r="BX12" s="116">
        <v>7</v>
      </c>
      <c r="BY12" s="116">
        <v>7</v>
      </c>
      <c r="BZ12" s="116">
        <v>7</v>
      </c>
      <c r="CA12" s="116">
        <v>7</v>
      </c>
      <c r="CB12" s="116">
        <v>7</v>
      </c>
      <c r="CC12" s="116">
        <v>7</v>
      </c>
      <c r="CD12" s="116">
        <v>7</v>
      </c>
      <c r="CE12" s="116">
        <v>7</v>
      </c>
      <c r="CF12" s="116">
        <v>7</v>
      </c>
      <c r="CG12" s="116">
        <v>7</v>
      </c>
      <c r="CH12" s="116">
        <v>8</v>
      </c>
      <c r="CI12" s="116">
        <v>9</v>
      </c>
    </row>
    <row r="13" spans="1:89" ht="24.75" customHeight="1">
      <c r="A13" s="118" t="s">
        <v>272</v>
      </c>
      <c r="B13" s="119">
        <v>11352400000</v>
      </c>
      <c r="C13" s="120">
        <f>948316491-465911826</f>
        <v>482404665</v>
      </c>
      <c r="D13" s="120"/>
      <c r="E13" s="120">
        <v>0</v>
      </c>
      <c r="F13" s="120">
        <v>119834443.72</v>
      </c>
      <c r="G13" s="120">
        <v>0</v>
      </c>
      <c r="H13" s="120">
        <v>0</v>
      </c>
      <c r="I13" s="120">
        <v>468697704.35000002</v>
      </c>
      <c r="J13" s="120"/>
      <c r="K13" s="120">
        <v>0</v>
      </c>
      <c r="L13" s="120">
        <v>21291780.530000001</v>
      </c>
      <c r="M13" s="120">
        <v>0</v>
      </c>
      <c r="N13" s="120">
        <v>0</v>
      </c>
      <c r="O13" s="120">
        <v>610012285.02999997</v>
      </c>
      <c r="P13" s="120">
        <v>0</v>
      </c>
      <c r="Q13" s="120">
        <v>0</v>
      </c>
      <c r="R13" s="121">
        <f>P13+Q13</f>
        <v>0</v>
      </c>
      <c r="S13" s="121">
        <v>0</v>
      </c>
      <c r="T13" s="121">
        <v>0</v>
      </c>
      <c r="U13" s="121">
        <f>+S13+T13</f>
        <v>0</v>
      </c>
      <c r="V13" s="122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3">
        <f>SUM(C13+F13+I13+L13+O13+R13+U13+V13+W13+X13+Y13+Z13+AA13)</f>
        <v>1702240878.6300001</v>
      </c>
      <c r="AC13" s="124"/>
      <c r="AD13" s="124">
        <v>23214011.199999999</v>
      </c>
      <c r="AE13" s="125">
        <v>247768975</v>
      </c>
      <c r="AF13" s="125">
        <v>1000000</v>
      </c>
      <c r="AG13" s="125">
        <v>0</v>
      </c>
      <c r="AH13" s="125">
        <v>0</v>
      </c>
      <c r="AI13" s="126"/>
      <c r="AJ13" s="126">
        <v>0</v>
      </c>
      <c r="AK13" s="127">
        <v>3066908.72</v>
      </c>
      <c r="AL13" s="127"/>
      <c r="AM13" s="127">
        <v>0</v>
      </c>
      <c r="AN13" s="127">
        <v>0</v>
      </c>
      <c r="AO13" s="128">
        <v>574514017.35000002</v>
      </c>
      <c r="AP13" s="129"/>
      <c r="AQ13" s="129"/>
      <c r="AR13" s="130"/>
      <c r="AS13" s="129"/>
      <c r="AT13" s="129">
        <v>0</v>
      </c>
      <c r="AU13" s="127">
        <v>5891522.5300000003</v>
      </c>
      <c r="AV13" s="127">
        <v>0</v>
      </c>
      <c r="AW13" s="127">
        <v>0</v>
      </c>
      <c r="AX13" s="127">
        <v>0</v>
      </c>
      <c r="AY13" s="127">
        <v>348112341.02999997</v>
      </c>
      <c r="AZ13" s="127">
        <v>0</v>
      </c>
      <c r="BA13" s="127">
        <v>0</v>
      </c>
      <c r="BB13" s="127">
        <v>0</v>
      </c>
      <c r="BC13" s="121">
        <f>BA13+BB13</f>
        <v>0</v>
      </c>
      <c r="BD13" s="121">
        <v>0</v>
      </c>
      <c r="BE13" s="121"/>
      <c r="BF13" s="121">
        <v>0</v>
      </c>
      <c r="BG13" s="121">
        <f>BE13+BF13</f>
        <v>0</v>
      </c>
      <c r="BH13" s="121">
        <v>0</v>
      </c>
      <c r="BI13" s="121">
        <v>0</v>
      </c>
      <c r="BJ13" s="121"/>
      <c r="BK13" s="121"/>
      <c r="BL13" s="121">
        <v>0</v>
      </c>
      <c r="BM13" s="121">
        <v>0</v>
      </c>
      <c r="BN13" s="121">
        <v>0</v>
      </c>
      <c r="BO13" s="121"/>
      <c r="BP13" s="121">
        <v>0</v>
      </c>
      <c r="BQ13" s="121"/>
      <c r="BR13" s="121">
        <v>0</v>
      </c>
      <c r="BS13" s="121"/>
      <c r="BT13" s="121">
        <v>0</v>
      </c>
      <c r="BU13" s="119">
        <f>AE13+AO13+AK13+AH13+AU13+AR13+AY13+BC13+BG13+BI13+BL13+BN13+BP13+BR13+BT13+BH13+BD13+AF13</f>
        <v>1180353764.6300001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v>0</v>
      </c>
      <c r="CB13" s="120">
        <v>0</v>
      </c>
      <c r="CC13" s="120"/>
      <c r="CD13" s="120">
        <v>0</v>
      </c>
      <c r="CE13" s="120">
        <v>0</v>
      </c>
      <c r="CF13" s="120">
        <v>0</v>
      </c>
      <c r="CG13" s="120">
        <v>0</v>
      </c>
      <c r="CH13" s="128">
        <f>SUM(BV13:CG13)</f>
        <v>0</v>
      </c>
      <c r="CI13" s="131">
        <f>SUM(AB13-BU13-CH13)</f>
        <v>521887114</v>
      </c>
      <c r="CJ13" s="42"/>
    </row>
    <row r="14" spans="1:89" ht="24.75" customHeight="1">
      <c r="A14" s="132" t="s">
        <v>273</v>
      </c>
      <c r="B14" s="119"/>
      <c r="C14" s="119">
        <v>0</v>
      </c>
      <c r="D14" s="119"/>
      <c r="E14" s="119"/>
      <c r="F14" s="119">
        <v>313771</v>
      </c>
      <c r="G14" s="119"/>
      <c r="H14" s="119"/>
      <c r="I14" s="119">
        <v>357499</v>
      </c>
      <c r="J14" s="119"/>
      <c r="K14" s="119"/>
      <c r="L14" s="119">
        <v>359926</v>
      </c>
      <c r="M14" s="119"/>
      <c r="N14" s="119"/>
      <c r="O14" s="119">
        <v>493343</v>
      </c>
      <c r="P14" s="119"/>
      <c r="Q14" s="119"/>
      <c r="R14" s="122">
        <v>0</v>
      </c>
      <c r="S14" s="122"/>
      <c r="T14" s="122"/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3">
        <f>SUM(C14+F14+I14+L14+O14+R14+U14+V14+W14+X14+Y14+Z14+AA14)</f>
        <v>1524539</v>
      </c>
      <c r="AC14" s="123"/>
      <c r="AD14" s="123">
        <v>0</v>
      </c>
      <c r="AE14" s="123">
        <v>0</v>
      </c>
      <c r="AF14" s="123"/>
      <c r="AG14" s="123"/>
      <c r="AH14" s="123">
        <f>4-4</f>
        <v>0</v>
      </c>
      <c r="AI14" s="133"/>
      <c r="AJ14" s="133"/>
      <c r="AK14" s="133">
        <v>313771</v>
      </c>
      <c r="AL14" s="133"/>
      <c r="AM14" s="133"/>
      <c r="AN14" s="133"/>
      <c r="AO14" s="133">
        <f>+I14</f>
        <v>357499</v>
      </c>
      <c r="AP14" s="133"/>
      <c r="AQ14" s="133"/>
      <c r="AR14" s="133"/>
      <c r="AS14" s="133"/>
      <c r="AT14" s="133">
        <v>0</v>
      </c>
      <c r="AU14" s="133">
        <v>359926</v>
      </c>
      <c r="AV14" s="130">
        <v>0</v>
      </c>
      <c r="AW14" s="130"/>
      <c r="AX14" s="130"/>
      <c r="AY14" s="130">
        <v>493343</v>
      </c>
      <c r="AZ14" s="130">
        <v>0</v>
      </c>
      <c r="BA14" s="130"/>
      <c r="BB14" s="130"/>
      <c r="BC14" s="122">
        <v>0</v>
      </c>
      <c r="BD14" s="122">
        <v>0</v>
      </c>
      <c r="BE14" s="122"/>
      <c r="BF14" s="122"/>
      <c r="BG14" s="122">
        <v>0</v>
      </c>
      <c r="BH14" s="122">
        <v>0</v>
      </c>
      <c r="BI14" s="122">
        <v>0</v>
      </c>
      <c r="BJ14" s="122"/>
      <c r="BK14" s="122"/>
      <c r="BL14" s="122">
        <v>0</v>
      </c>
      <c r="BM14" s="122">
        <v>0</v>
      </c>
      <c r="BN14" s="122">
        <v>0</v>
      </c>
      <c r="BO14" s="122"/>
      <c r="BP14" s="122">
        <v>0</v>
      </c>
      <c r="BQ14" s="122"/>
      <c r="BR14" s="122">
        <v>0</v>
      </c>
      <c r="BS14" s="122"/>
      <c r="BT14" s="122">
        <v>0</v>
      </c>
      <c r="BU14" s="119">
        <f>AO14+AK14+AH14+AU14+AR14+AY14+BC14+BG14+BI14+BL14:BL15+BN14+BP14+BR14+BT14</f>
        <v>1524539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/>
      <c r="CD14" s="119">
        <v>0</v>
      </c>
      <c r="CE14" s="119">
        <v>0</v>
      </c>
      <c r="CF14" s="119">
        <v>0</v>
      </c>
      <c r="CG14" s="119">
        <v>0</v>
      </c>
      <c r="CH14" s="134">
        <f>SUM(BV14:CG14)</f>
        <v>0</v>
      </c>
      <c r="CI14" s="131">
        <f>SUM(AB14-BU14-CH14)</f>
        <v>0</v>
      </c>
    </row>
    <row r="15" spans="1:89" ht="25.5" customHeight="1">
      <c r="A15" s="132" t="s">
        <v>274</v>
      </c>
      <c r="B15" s="119"/>
      <c r="C15" s="119">
        <v>0</v>
      </c>
      <c r="D15" s="119"/>
      <c r="E15" s="119"/>
      <c r="F15" s="119">
        <v>0</v>
      </c>
      <c r="G15" s="119"/>
      <c r="H15" s="119"/>
      <c r="I15" s="119">
        <v>0</v>
      </c>
      <c r="J15" s="119"/>
      <c r="K15" s="119"/>
      <c r="L15" s="119"/>
      <c r="M15" s="119"/>
      <c r="N15" s="119"/>
      <c r="O15" s="135">
        <v>0</v>
      </c>
      <c r="P15" s="135"/>
      <c r="Q15" s="135"/>
      <c r="R15" s="122">
        <v>0</v>
      </c>
      <c r="S15" s="122">
        <v>0</v>
      </c>
      <c r="T15" s="122"/>
      <c r="U15" s="122">
        <v>0</v>
      </c>
      <c r="V15" s="122">
        <v>0</v>
      </c>
      <c r="W15" s="122"/>
      <c r="X15" s="122">
        <v>0</v>
      </c>
      <c r="Y15" s="122">
        <v>0</v>
      </c>
      <c r="Z15" s="122">
        <v>0</v>
      </c>
      <c r="AA15" s="122">
        <v>0</v>
      </c>
      <c r="AB15" s="133">
        <f>SUM(C15+F15+I15+L15+O15+R15+U15+V15+W15+X15+Y15+AA15+Z15)</f>
        <v>0</v>
      </c>
      <c r="AC15" s="123"/>
      <c r="AD15" s="123"/>
      <c r="AE15" s="123">
        <v>0</v>
      </c>
      <c r="AF15" s="123"/>
      <c r="AG15" s="123"/>
      <c r="AH15" s="123">
        <f>AE15+AG15+AF15</f>
        <v>0</v>
      </c>
      <c r="AI15" s="133"/>
      <c r="AJ15" s="133"/>
      <c r="AK15" s="133"/>
      <c r="AL15" s="133"/>
      <c r="AM15" s="133"/>
      <c r="AN15" s="133"/>
      <c r="AO15" s="133">
        <v>0</v>
      </c>
      <c r="AP15" s="133"/>
      <c r="AQ15" s="133"/>
      <c r="AR15" s="133"/>
      <c r="AS15" s="133"/>
      <c r="AT15" s="133"/>
      <c r="AU15" s="133">
        <f>AS15+AT15</f>
        <v>0</v>
      </c>
      <c r="AV15" s="130">
        <v>0</v>
      </c>
      <c r="AW15" s="130"/>
      <c r="AX15" s="130"/>
      <c r="AY15" s="130">
        <v>0</v>
      </c>
      <c r="AZ15" s="130">
        <v>0</v>
      </c>
      <c r="BA15" s="130"/>
      <c r="BB15" s="130"/>
      <c r="BC15" s="122">
        <v>0</v>
      </c>
      <c r="BD15" s="122">
        <v>0</v>
      </c>
      <c r="BE15" s="122"/>
      <c r="BF15" s="122"/>
      <c r="BG15" s="122">
        <v>0</v>
      </c>
      <c r="BH15" s="122">
        <v>0</v>
      </c>
      <c r="BI15" s="122">
        <v>0</v>
      </c>
      <c r="BJ15" s="122"/>
      <c r="BK15" s="122"/>
      <c r="BL15" s="122"/>
      <c r="BM15" s="122">
        <v>0</v>
      </c>
      <c r="BN15" s="122">
        <v>0</v>
      </c>
      <c r="BO15" s="122"/>
      <c r="BP15" s="122">
        <v>0</v>
      </c>
      <c r="BQ15" s="122"/>
      <c r="BR15" s="122">
        <v>0</v>
      </c>
      <c r="BS15" s="122"/>
      <c r="BT15" s="122">
        <v>0</v>
      </c>
      <c r="BU15" s="119">
        <f>AO15+AK15+AH15+AU15+AR15+AY15+BC15+BG15+BI15+BL15:BL16+BN15+BP15+BR15+BT15</f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/>
      <c r="CD15" s="119">
        <v>0</v>
      </c>
      <c r="CE15" s="119">
        <v>0</v>
      </c>
      <c r="CF15" s="119">
        <v>0</v>
      </c>
      <c r="CG15" s="119">
        <v>0</v>
      </c>
      <c r="CH15" s="134">
        <f>SUM(BV15:CG15)</f>
        <v>0</v>
      </c>
      <c r="CI15" s="131">
        <f>SUM(AB15-BU15-CH15)</f>
        <v>0</v>
      </c>
      <c r="CK15" s="42"/>
    </row>
    <row r="16" spans="1:89" ht="18" customHeight="1">
      <c r="A16" s="136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23"/>
      <c r="AD16" s="123"/>
      <c r="AE16" s="123"/>
      <c r="AF16" s="123"/>
      <c r="AG16" s="123"/>
      <c r="AH16" s="123"/>
      <c r="AI16" s="133"/>
      <c r="AJ16" s="133"/>
      <c r="AK16" s="130"/>
      <c r="AL16" s="130"/>
      <c r="AM16" s="130"/>
      <c r="AN16" s="130"/>
      <c r="AO16" s="130"/>
      <c r="AP16" s="137"/>
      <c r="AQ16" s="137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34"/>
      <c r="CI16" s="131"/>
    </row>
    <row r="17" spans="1:90" ht="18" customHeight="1">
      <c r="A17" s="13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33"/>
      <c r="AC17" s="133"/>
      <c r="AD17" s="133"/>
      <c r="AE17" s="133"/>
      <c r="AF17" s="133"/>
      <c r="AG17" s="133"/>
      <c r="AH17" s="133"/>
      <c r="AI17" s="133"/>
      <c r="AJ17" s="133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34"/>
      <c r="CI17" s="131"/>
    </row>
    <row r="18" spans="1:90" ht="18" customHeight="1">
      <c r="A18" s="13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33"/>
      <c r="AC18" s="133"/>
      <c r="AD18" s="133"/>
      <c r="AE18" s="133"/>
      <c r="AF18" s="133"/>
      <c r="AG18" s="133"/>
      <c r="AH18" s="133"/>
      <c r="AI18" s="133"/>
      <c r="AJ18" s="133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34"/>
      <c r="CI18" s="131"/>
      <c r="CK18" s="42"/>
      <c r="CL18" s="42"/>
    </row>
    <row r="19" spans="1:90" ht="18" customHeight="1">
      <c r="A19" s="13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33"/>
      <c r="AC19" s="133"/>
      <c r="AD19" s="133"/>
      <c r="AE19" s="133"/>
      <c r="AF19" s="133"/>
      <c r="AG19" s="133"/>
      <c r="AH19" s="133"/>
      <c r="AI19" s="133"/>
      <c r="AJ19" s="133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34"/>
      <c r="CI19" s="131"/>
    </row>
    <row r="20" spans="1:90" ht="18" customHeight="1">
      <c r="A20" s="13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33"/>
      <c r="AC20" s="133"/>
      <c r="AD20" s="133"/>
      <c r="AE20" s="133"/>
      <c r="AF20" s="133"/>
      <c r="AG20" s="133"/>
      <c r="AH20" s="133"/>
      <c r="AI20" s="133"/>
      <c r="AJ20" s="133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34"/>
      <c r="CI20" s="131"/>
    </row>
    <row r="21" spans="1:90" ht="18" customHeight="1">
      <c r="A21" s="13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33"/>
      <c r="AC21" s="133"/>
      <c r="AD21" s="133"/>
      <c r="AE21" s="133"/>
      <c r="AF21" s="133"/>
      <c r="AG21" s="133"/>
      <c r="AH21" s="133"/>
      <c r="AI21" s="133"/>
      <c r="AJ21" s="133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34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34"/>
      <c r="CI21" s="131"/>
    </row>
    <row r="22" spans="1:90" ht="18" customHeight="1" thickBot="1">
      <c r="A22" s="139" t="s">
        <v>275</v>
      </c>
      <c r="B22" s="140">
        <f>SUM(B13:B21)</f>
        <v>11352400000</v>
      </c>
      <c r="C22" s="140">
        <f>SUM(C13:C21)</f>
        <v>482404665</v>
      </c>
      <c r="D22" s="140"/>
      <c r="E22" s="140"/>
      <c r="F22" s="140">
        <f>SUM(F13:F21)</f>
        <v>120148214.72</v>
      </c>
      <c r="G22" s="140"/>
      <c r="H22" s="140"/>
      <c r="I22" s="140">
        <f>SUM(I13:I21)</f>
        <v>469055203.35000002</v>
      </c>
      <c r="J22" s="140"/>
      <c r="K22" s="140"/>
      <c r="L22" s="140">
        <f>SUM(L13:L21)</f>
        <v>21651706.530000001</v>
      </c>
      <c r="M22" s="140"/>
      <c r="N22" s="140"/>
      <c r="O22" s="140">
        <f>SUM(O13:O21)</f>
        <v>610505628.02999997</v>
      </c>
      <c r="P22" s="140"/>
      <c r="Q22" s="140"/>
      <c r="R22" s="140">
        <f>SUM(R13:R21)</f>
        <v>0</v>
      </c>
      <c r="S22" s="140"/>
      <c r="T22" s="140"/>
      <c r="U22" s="140">
        <f t="shared" ref="U22:AA22" si="0">SUM(U13:U21)</f>
        <v>0</v>
      </c>
      <c r="V22" s="140">
        <f t="shared" si="0"/>
        <v>0</v>
      </c>
      <c r="W22" s="140">
        <f t="shared" si="0"/>
        <v>0</v>
      </c>
      <c r="X22" s="140">
        <f t="shared" si="0"/>
        <v>0</v>
      </c>
      <c r="Y22" s="140">
        <f t="shared" si="0"/>
        <v>0</v>
      </c>
      <c r="Z22" s="140">
        <f t="shared" si="0"/>
        <v>0</v>
      </c>
      <c r="AA22" s="140">
        <f t="shared" si="0"/>
        <v>0</v>
      </c>
      <c r="AB22" s="140">
        <f>SUM(AB13:AB21)</f>
        <v>1703765417.6300001</v>
      </c>
      <c r="AC22" s="140"/>
      <c r="AD22" s="140"/>
      <c r="AE22" s="140">
        <f>SUM(AE13:AE21)</f>
        <v>247768975</v>
      </c>
      <c r="AF22" s="140"/>
      <c r="AG22" s="140"/>
      <c r="AH22" s="140">
        <f>SUM(AH13:AH21)</f>
        <v>0</v>
      </c>
      <c r="AI22" s="140"/>
      <c r="AJ22" s="140"/>
      <c r="AK22" s="140">
        <f>SUM(AK13:AK21)</f>
        <v>3380679.72</v>
      </c>
      <c r="AL22" s="140"/>
      <c r="AM22" s="140"/>
      <c r="AN22" s="140"/>
      <c r="AO22" s="140">
        <f>SUM(AO13:AO21)</f>
        <v>574871516.35000002</v>
      </c>
      <c r="AP22" s="140"/>
      <c r="AQ22" s="140"/>
      <c r="AR22" s="140">
        <f>SUM(AR13:AR21)</f>
        <v>0</v>
      </c>
      <c r="AS22" s="140"/>
      <c r="AT22" s="140"/>
      <c r="AU22" s="140">
        <f>SUM(AU13:AU21)</f>
        <v>6251448.5300000003</v>
      </c>
      <c r="AV22" s="140">
        <f>SUM(AV13:AV21)</f>
        <v>0</v>
      </c>
      <c r="AW22" s="140"/>
      <c r="AX22" s="140"/>
      <c r="AY22" s="140">
        <f>SUM(AY13:AY21)</f>
        <v>348605684.02999997</v>
      </c>
      <c r="AZ22" s="140">
        <f>SUM(AZ13:AZ21)</f>
        <v>0</v>
      </c>
      <c r="BA22" s="140"/>
      <c r="BB22" s="140"/>
      <c r="BC22" s="140">
        <f>SUM(BC13:BC21)</f>
        <v>0</v>
      </c>
      <c r="BD22" s="140">
        <f>SUM(BD13:BD21)</f>
        <v>0</v>
      </c>
      <c r="BE22" s="140"/>
      <c r="BF22" s="140"/>
      <c r="BG22" s="140">
        <f t="shared" ref="BG22:CI22" si="1">SUM(BG13:BG21)</f>
        <v>0</v>
      </c>
      <c r="BH22" s="140">
        <f t="shared" si="1"/>
        <v>0</v>
      </c>
      <c r="BI22" s="140">
        <f t="shared" si="1"/>
        <v>0</v>
      </c>
      <c r="BJ22" s="140"/>
      <c r="BK22" s="140">
        <f t="shared" si="1"/>
        <v>0</v>
      </c>
      <c r="BL22" s="140">
        <f t="shared" si="1"/>
        <v>0</v>
      </c>
      <c r="BM22" s="140">
        <f t="shared" si="1"/>
        <v>0</v>
      </c>
      <c r="BN22" s="140">
        <f t="shared" si="1"/>
        <v>0</v>
      </c>
      <c r="BO22" s="140">
        <f t="shared" si="1"/>
        <v>0</v>
      </c>
      <c r="BP22" s="140">
        <f t="shared" si="1"/>
        <v>0</v>
      </c>
      <c r="BQ22" s="140">
        <f t="shared" si="1"/>
        <v>0</v>
      </c>
      <c r="BR22" s="140">
        <f t="shared" si="1"/>
        <v>0</v>
      </c>
      <c r="BS22" s="140">
        <f t="shared" si="1"/>
        <v>0</v>
      </c>
      <c r="BT22" s="140">
        <f t="shared" si="1"/>
        <v>0</v>
      </c>
      <c r="BU22" s="140">
        <f>SUM(BU13:BU21)</f>
        <v>1181878303.6300001</v>
      </c>
      <c r="BV22" s="140">
        <f t="shared" si="1"/>
        <v>0</v>
      </c>
      <c r="BW22" s="140">
        <f t="shared" si="1"/>
        <v>0</v>
      </c>
      <c r="BX22" s="140">
        <f t="shared" si="1"/>
        <v>0</v>
      </c>
      <c r="BY22" s="140">
        <f t="shared" si="1"/>
        <v>0</v>
      </c>
      <c r="BZ22" s="140">
        <f t="shared" si="1"/>
        <v>0</v>
      </c>
      <c r="CA22" s="140">
        <f t="shared" si="1"/>
        <v>0</v>
      </c>
      <c r="CB22" s="140">
        <f t="shared" si="1"/>
        <v>0</v>
      </c>
      <c r="CC22" s="140">
        <f t="shared" si="1"/>
        <v>0</v>
      </c>
      <c r="CD22" s="140">
        <f t="shared" si="1"/>
        <v>0</v>
      </c>
      <c r="CE22" s="140">
        <f t="shared" si="1"/>
        <v>0</v>
      </c>
      <c r="CF22" s="140">
        <f t="shared" si="1"/>
        <v>0</v>
      </c>
      <c r="CG22" s="140">
        <f t="shared" si="1"/>
        <v>0</v>
      </c>
      <c r="CH22" s="140">
        <f t="shared" si="1"/>
        <v>0</v>
      </c>
      <c r="CI22" s="141">
        <f t="shared" si="1"/>
        <v>521887114</v>
      </c>
    </row>
    <row r="23" spans="1:90">
      <c r="A23" s="142" t="s">
        <v>276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60"/>
    </row>
    <row r="24" spans="1:90">
      <c r="A24" s="143"/>
      <c r="B24" s="65"/>
      <c r="C24" s="65"/>
      <c r="D24" s="65"/>
      <c r="E24" s="65"/>
      <c r="F24" s="68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1"/>
      <c r="AC24" s="61"/>
      <c r="AD24" s="61"/>
      <c r="AE24" s="65"/>
      <c r="AF24" s="65"/>
      <c r="AG24" s="65"/>
      <c r="AH24" s="68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6"/>
    </row>
    <row r="25" spans="1:90" ht="15.75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9"/>
    </row>
    <row r="26" spans="1:90" ht="19.5" hidden="1" customHeight="1">
      <c r="A26" s="340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9"/>
    </row>
    <row r="27" spans="1:90" ht="12.75" customHeight="1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3"/>
    </row>
    <row r="28" spans="1:90" ht="8.25" customHeight="1">
      <c r="A28" s="344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3"/>
    </row>
    <row r="29" spans="1:90">
      <c r="A29" s="6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8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6"/>
    </row>
    <row r="30" spans="1:90">
      <c r="A30" s="62"/>
      <c r="B30" s="68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8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8">
        <f>+BU13+216723929.03</f>
        <v>1397077693.6600001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6"/>
    </row>
    <row r="31" spans="1:90">
      <c r="A31" s="62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8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6"/>
    </row>
    <row r="32" spans="1:90">
      <c r="A32" s="62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8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6"/>
    </row>
    <row r="33" spans="1:97" ht="13.5" thickBot="1">
      <c r="A33" s="95"/>
      <c r="B33" s="144"/>
      <c r="C33" s="144"/>
      <c r="D33" s="144"/>
      <c r="E33" s="144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70"/>
      <c r="Z33" s="70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4"/>
      <c r="CI33" s="66"/>
    </row>
    <row r="34" spans="1:97">
      <c r="A34" s="95"/>
      <c r="B34" s="345" t="s">
        <v>277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65"/>
      <c r="CH34" s="64"/>
      <c r="CI34" s="66"/>
    </row>
    <row r="35" spans="1:97">
      <c r="A35" s="62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146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65"/>
      <c r="CH35" s="65"/>
      <c r="CI35" s="66"/>
    </row>
    <row r="36" spans="1:97">
      <c r="A36" s="14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8"/>
      <c r="AF36" s="68"/>
      <c r="AG36" s="68"/>
      <c r="AH36" s="68"/>
      <c r="AI36" s="68"/>
      <c r="AJ36" s="68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6"/>
    </row>
    <row r="37" spans="1:97" ht="13.5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1"/>
    </row>
    <row r="39" spans="1:97">
      <c r="B39" s="64"/>
      <c r="AB39" s="42"/>
    </row>
    <row r="40" spans="1:97" ht="1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97" ht="1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73"/>
      <c r="BR41" s="42"/>
    </row>
    <row r="42" spans="1:97" ht="1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BD42" s="33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8"/>
    </row>
    <row r="43" spans="1:97" ht="15">
      <c r="B43" s="74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H43" s="74"/>
      <c r="BD43" s="33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8"/>
    </row>
    <row r="44" spans="1:97" ht="15">
      <c r="B44" s="74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H44" s="74"/>
      <c r="BD44" s="1"/>
      <c r="BE44" s="4"/>
      <c r="BF44" s="2"/>
    </row>
    <row r="45" spans="1:97" ht="15">
      <c r="B45" s="74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148"/>
      <c r="AH45" s="74"/>
      <c r="BD45" s="1"/>
      <c r="BE45" s="4"/>
      <c r="BF45" s="2"/>
    </row>
    <row r="46" spans="1:97" ht="15">
      <c r="B46" s="74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48"/>
      <c r="AH46" s="149"/>
      <c r="BD46" s="1"/>
      <c r="BE46" s="4"/>
      <c r="BF46" s="2"/>
    </row>
    <row r="47" spans="1:97" ht="15">
      <c r="B47" s="74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48"/>
      <c r="AH47" s="74"/>
      <c r="BD47" s="1"/>
      <c r="BE47" s="1"/>
      <c r="BF47" s="2"/>
    </row>
    <row r="48" spans="1:97" ht="15.75">
      <c r="B48" s="74"/>
      <c r="C48" s="150"/>
      <c r="D48" s="148"/>
      <c r="E48" s="148"/>
      <c r="F48" s="148"/>
      <c r="G48" s="148"/>
      <c r="H48" s="148"/>
      <c r="I48" s="148"/>
      <c r="J48" s="148"/>
      <c r="K48" s="148"/>
      <c r="L48" s="148"/>
      <c r="M48" s="22"/>
      <c r="N48" s="22"/>
      <c r="O48" s="22"/>
      <c r="P48" s="22"/>
      <c r="Q48" s="15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148"/>
      <c r="AH48" s="74"/>
      <c r="BP48" s="22"/>
      <c r="BQ48" s="22"/>
      <c r="BR48" s="22"/>
      <c r="BS48" s="22"/>
      <c r="BT48" s="22"/>
      <c r="BU48" s="22"/>
    </row>
    <row r="49" spans="2:28" ht="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S49" s="72"/>
      <c r="T49" s="72"/>
      <c r="U49" s="72"/>
      <c r="V49" s="72"/>
      <c r="W49" s="72"/>
      <c r="X49" s="72"/>
      <c r="Y49" s="72"/>
      <c r="Z49" s="72"/>
      <c r="AB49" s="148"/>
    </row>
    <row r="50" spans="2:28" ht="15">
      <c r="B50" s="74"/>
      <c r="C50" s="149"/>
      <c r="D50" s="74"/>
      <c r="E50" s="74"/>
      <c r="F50" s="74"/>
      <c r="G50" s="74"/>
      <c r="H50" s="74"/>
      <c r="I50" s="74"/>
      <c r="J50" s="74"/>
      <c r="K50" s="74"/>
      <c r="L50" s="74"/>
      <c r="S50" s="72"/>
      <c r="T50" s="72"/>
      <c r="U50" s="72"/>
      <c r="V50" s="72"/>
      <c r="W50" s="72"/>
      <c r="X50" s="72"/>
      <c r="Y50" s="72"/>
      <c r="Z50" s="72"/>
      <c r="AB50" s="148"/>
    </row>
    <row r="51" spans="2:28" ht="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AB51" s="148"/>
    </row>
    <row r="52" spans="2:28" ht="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AB52" s="148"/>
    </row>
    <row r="53" spans="2:28" ht="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AB53" s="148"/>
    </row>
    <row r="54" spans="2:28" ht="15">
      <c r="AB54" s="148"/>
    </row>
    <row r="55" spans="2:28" ht="15">
      <c r="AB55" s="148"/>
    </row>
    <row r="56" spans="2:28" ht="15">
      <c r="AB56" s="148"/>
    </row>
    <row r="57" spans="2:28" ht="15">
      <c r="AB57" s="148"/>
    </row>
    <row r="58" spans="2:28" ht="15">
      <c r="AB58" s="148"/>
    </row>
    <row r="59" spans="2:28">
      <c r="AB59" s="74"/>
    </row>
    <row r="60" spans="2:28">
      <c r="AB60" s="74"/>
    </row>
    <row r="62" spans="2:28"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2:28"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2:28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3:28"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3:28"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3:28"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3:28"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3:28"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3:28"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3:28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3:28"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3:28"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3:28"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</sheetData>
  <mergeCells count="11">
    <mergeCell ref="A25:CI26"/>
    <mergeCell ref="A27:CI28"/>
    <mergeCell ref="B34:Z34"/>
    <mergeCell ref="B35:Z35"/>
    <mergeCell ref="BD42:CS43"/>
    <mergeCell ref="A7:B7"/>
    <mergeCell ref="A1:CI1"/>
    <mergeCell ref="A2:CI2"/>
    <mergeCell ref="A3:CI3"/>
    <mergeCell ref="A4:CI4"/>
    <mergeCell ref="A6:B6"/>
  </mergeCells>
  <printOptions horizontalCentered="1" verticalCentered="1"/>
  <pageMargins left="0.55118110236220474" right="0.15748031496062992" top="0.31496062992125984" bottom="0.59055118110236227" header="0" footer="0.19685039370078741"/>
  <pageSetup paperSize="5" scale="70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zoomScale="75" workbookViewId="0">
      <selection activeCell="B53" sqref="B53"/>
    </sheetView>
  </sheetViews>
  <sheetFormatPr baseColWidth="10" defaultRowHeight="15"/>
  <cols>
    <col min="1" max="1" width="15.85546875" style="155" customWidth="1"/>
    <col min="2" max="2" width="42.28515625" style="155" customWidth="1"/>
    <col min="3" max="3" width="26.7109375" style="155" customWidth="1"/>
    <col min="4" max="4" width="19.42578125" style="155" hidden="1" customWidth="1"/>
    <col min="5" max="5" width="21.140625" style="155" hidden="1" customWidth="1"/>
    <col min="6" max="6" width="25.140625" style="155" hidden="1" customWidth="1"/>
    <col min="7" max="7" width="18.85546875" style="155" customWidth="1"/>
    <col min="8" max="8" width="20.28515625" style="155" hidden="1" customWidth="1"/>
    <col min="9" max="9" width="19.140625" style="155" hidden="1" customWidth="1"/>
    <col min="10" max="10" width="18.28515625" style="155" hidden="1" customWidth="1"/>
    <col min="11" max="11" width="20.7109375" style="155" hidden="1" customWidth="1"/>
    <col min="12" max="12" width="19.5703125" style="155" hidden="1" customWidth="1"/>
    <col min="13" max="13" width="20.42578125" style="155" hidden="1" customWidth="1"/>
    <col min="14" max="14" width="17.85546875" style="155" hidden="1" customWidth="1"/>
    <col min="15" max="15" width="21.7109375" style="155" hidden="1" customWidth="1"/>
    <col min="16" max="16" width="21.5703125" style="155" customWidth="1"/>
    <col min="17" max="17" width="18.5703125" style="155" hidden="1" customWidth="1"/>
    <col min="18" max="18" width="19.42578125" style="155" hidden="1" customWidth="1"/>
    <col min="19" max="19" width="22.42578125" style="155" hidden="1" customWidth="1"/>
    <col min="20" max="20" width="20.7109375" style="155" customWidth="1"/>
    <col min="21" max="21" width="21.85546875" style="155" hidden="1" customWidth="1"/>
    <col min="22" max="22" width="21.7109375" style="155" hidden="1" customWidth="1"/>
    <col min="23" max="23" width="19.5703125" style="155" hidden="1" customWidth="1"/>
    <col min="24" max="24" width="19.28515625" style="155" hidden="1" customWidth="1"/>
    <col min="25" max="25" width="21.140625" style="155" hidden="1" customWidth="1"/>
    <col min="26" max="26" width="23" style="155" hidden="1" customWidth="1"/>
    <col min="27" max="27" width="20.28515625" style="155" hidden="1" customWidth="1"/>
    <col min="28" max="28" width="23.7109375" style="155" hidden="1" customWidth="1"/>
    <col min="29" max="29" width="21.5703125" style="155" customWidth="1"/>
    <col min="30" max="30" width="18.140625" style="155" hidden="1" customWidth="1"/>
    <col min="31" max="31" width="19" style="155" hidden="1" customWidth="1"/>
    <col min="32" max="32" width="19.5703125" style="155" hidden="1" customWidth="1"/>
    <col min="33" max="33" width="20.42578125" style="155" customWidth="1"/>
    <col min="34" max="35" width="21.85546875" style="155" hidden="1" customWidth="1"/>
    <col min="36" max="37" width="18.5703125" style="155" hidden="1" customWidth="1"/>
    <col min="38" max="38" width="20.7109375" style="155" hidden="1" customWidth="1"/>
    <col min="39" max="39" width="20.42578125" style="155" hidden="1" customWidth="1"/>
    <col min="40" max="40" width="20" style="155" hidden="1" customWidth="1"/>
    <col min="41" max="41" width="22.85546875" style="155" hidden="1" customWidth="1"/>
    <col min="42" max="42" width="23" style="155" customWidth="1"/>
    <col min="43" max="43" width="21.28515625" style="153" bestFit="1" customWidth="1"/>
    <col min="44" max="44" width="19.5703125" style="153" customWidth="1"/>
    <col min="45" max="45" width="20" style="154" customWidth="1"/>
    <col min="46" max="46" width="19.7109375" style="155" customWidth="1"/>
    <col min="47" max="47" width="14.140625" style="155" customWidth="1"/>
    <col min="48" max="48" width="24.7109375" style="155" customWidth="1"/>
    <col min="49" max="49" width="16.85546875" style="155" customWidth="1"/>
    <col min="50" max="50" width="12.85546875" style="155" bestFit="1" customWidth="1"/>
    <col min="51" max="51" width="11.85546875" style="155" bestFit="1" customWidth="1"/>
    <col min="52" max="52" width="12.85546875" style="155" bestFit="1" customWidth="1"/>
    <col min="53" max="53" width="13.85546875" style="155" bestFit="1" customWidth="1"/>
    <col min="54" max="54" width="11.42578125" style="155"/>
    <col min="55" max="55" width="11.85546875" style="155" bestFit="1" customWidth="1"/>
    <col min="56" max="56" width="12.85546875" style="155" bestFit="1" customWidth="1"/>
    <col min="57" max="57" width="11.42578125" style="155"/>
    <col min="58" max="58" width="11.85546875" style="155" bestFit="1" customWidth="1"/>
    <col min="59" max="256" width="11.42578125" style="155"/>
    <col min="257" max="257" width="15.85546875" style="155" customWidth="1"/>
    <col min="258" max="258" width="42.28515625" style="155" customWidth="1"/>
    <col min="259" max="259" width="26.7109375" style="155" customWidth="1"/>
    <col min="260" max="262" width="0" style="155" hidden="1" customWidth="1"/>
    <col min="263" max="263" width="18.85546875" style="155" customWidth="1"/>
    <col min="264" max="271" width="0" style="155" hidden="1" customWidth="1"/>
    <col min="272" max="272" width="21.5703125" style="155" customWidth="1"/>
    <col min="273" max="275" width="0" style="155" hidden="1" customWidth="1"/>
    <col min="276" max="276" width="20.7109375" style="155" customWidth="1"/>
    <col min="277" max="284" width="0" style="155" hidden="1" customWidth="1"/>
    <col min="285" max="285" width="21.5703125" style="155" customWidth="1"/>
    <col min="286" max="288" width="0" style="155" hidden="1" customWidth="1"/>
    <col min="289" max="289" width="20.42578125" style="155" customWidth="1"/>
    <col min="290" max="297" width="0" style="155" hidden="1" customWidth="1"/>
    <col min="298" max="298" width="23" style="155" customWidth="1"/>
    <col min="299" max="299" width="21.28515625" style="155" bestFit="1" customWidth="1"/>
    <col min="300" max="300" width="19.5703125" style="155" customWidth="1"/>
    <col min="301" max="301" width="20" style="155" customWidth="1"/>
    <col min="302" max="302" width="19.7109375" style="155" customWidth="1"/>
    <col min="303" max="303" width="14.140625" style="155" customWidth="1"/>
    <col min="304" max="304" width="24.7109375" style="155" customWidth="1"/>
    <col min="305" max="305" width="16.85546875" style="155" customWidth="1"/>
    <col min="306" max="306" width="12.85546875" style="155" bestFit="1" customWidth="1"/>
    <col min="307" max="307" width="11.85546875" style="155" bestFit="1" customWidth="1"/>
    <col min="308" max="308" width="12.85546875" style="155" bestFit="1" customWidth="1"/>
    <col min="309" max="309" width="13.85546875" style="155" bestFit="1" customWidth="1"/>
    <col min="310" max="310" width="11.42578125" style="155"/>
    <col min="311" max="311" width="11.85546875" style="155" bestFit="1" customWidth="1"/>
    <col min="312" max="312" width="12.85546875" style="155" bestFit="1" customWidth="1"/>
    <col min="313" max="313" width="11.42578125" style="155"/>
    <col min="314" max="314" width="11.85546875" style="155" bestFit="1" customWidth="1"/>
    <col min="315" max="512" width="11.42578125" style="155"/>
    <col min="513" max="513" width="15.85546875" style="155" customWidth="1"/>
    <col min="514" max="514" width="42.28515625" style="155" customWidth="1"/>
    <col min="515" max="515" width="26.7109375" style="155" customWidth="1"/>
    <col min="516" max="518" width="0" style="155" hidden="1" customWidth="1"/>
    <col min="519" max="519" width="18.85546875" style="155" customWidth="1"/>
    <col min="520" max="527" width="0" style="155" hidden="1" customWidth="1"/>
    <col min="528" max="528" width="21.5703125" style="155" customWidth="1"/>
    <col min="529" max="531" width="0" style="155" hidden="1" customWidth="1"/>
    <col min="532" max="532" width="20.7109375" style="155" customWidth="1"/>
    <col min="533" max="540" width="0" style="155" hidden="1" customWidth="1"/>
    <col min="541" max="541" width="21.5703125" style="155" customWidth="1"/>
    <col min="542" max="544" width="0" style="155" hidden="1" customWidth="1"/>
    <col min="545" max="545" width="20.42578125" style="155" customWidth="1"/>
    <col min="546" max="553" width="0" style="155" hidden="1" customWidth="1"/>
    <col min="554" max="554" width="23" style="155" customWidth="1"/>
    <col min="555" max="555" width="21.28515625" style="155" bestFit="1" customWidth="1"/>
    <col min="556" max="556" width="19.5703125" style="155" customWidth="1"/>
    <col min="557" max="557" width="20" style="155" customWidth="1"/>
    <col min="558" max="558" width="19.7109375" style="155" customWidth="1"/>
    <col min="559" max="559" width="14.140625" style="155" customWidth="1"/>
    <col min="560" max="560" width="24.7109375" style="155" customWidth="1"/>
    <col min="561" max="561" width="16.85546875" style="155" customWidth="1"/>
    <col min="562" max="562" width="12.85546875" style="155" bestFit="1" customWidth="1"/>
    <col min="563" max="563" width="11.85546875" style="155" bestFit="1" customWidth="1"/>
    <col min="564" max="564" width="12.85546875" style="155" bestFit="1" customWidth="1"/>
    <col min="565" max="565" width="13.85546875" style="155" bestFit="1" customWidth="1"/>
    <col min="566" max="566" width="11.42578125" style="155"/>
    <col min="567" max="567" width="11.85546875" style="155" bestFit="1" customWidth="1"/>
    <col min="568" max="568" width="12.85546875" style="155" bestFit="1" customWidth="1"/>
    <col min="569" max="569" width="11.42578125" style="155"/>
    <col min="570" max="570" width="11.85546875" style="155" bestFit="1" customWidth="1"/>
    <col min="571" max="768" width="11.42578125" style="155"/>
    <col min="769" max="769" width="15.85546875" style="155" customWidth="1"/>
    <col min="770" max="770" width="42.28515625" style="155" customWidth="1"/>
    <col min="771" max="771" width="26.7109375" style="155" customWidth="1"/>
    <col min="772" max="774" width="0" style="155" hidden="1" customWidth="1"/>
    <col min="775" max="775" width="18.85546875" style="155" customWidth="1"/>
    <col min="776" max="783" width="0" style="155" hidden="1" customWidth="1"/>
    <col min="784" max="784" width="21.5703125" style="155" customWidth="1"/>
    <col min="785" max="787" width="0" style="155" hidden="1" customWidth="1"/>
    <col min="788" max="788" width="20.7109375" style="155" customWidth="1"/>
    <col min="789" max="796" width="0" style="155" hidden="1" customWidth="1"/>
    <col min="797" max="797" width="21.5703125" style="155" customWidth="1"/>
    <col min="798" max="800" width="0" style="155" hidden="1" customWidth="1"/>
    <col min="801" max="801" width="20.42578125" style="155" customWidth="1"/>
    <col min="802" max="809" width="0" style="155" hidden="1" customWidth="1"/>
    <col min="810" max="810" width="23" style="155" customWidth="1"/>
    <col min="811" max="811" width="21.28515625" style="155" bestFit="1" customWidth="1"/>
    <col min="812" max="812" width="19.5703125" style="155" customWidth="1"/>
    <col min="813" max="813" width="20" style="155" customWidth="1"/>
    <col min="814" max="814" width="19.7109375" style="155" customWidth="1"/>
    <col min="815" max="815" width="14.140625" style="155" customWidth="1"/>
    <col min="816" max="816" width="24.7109375" style="155" customWidth="1"/>
    <col min="817" max="817" width="16.85546875" style="155" customWidth="1"/>
    <col min="818" max="818" width="12.85546875" style="155" bestFit="1" customWidth="1"/>
    <col min="819" max="819" width="11.85546875" style="155" bestFit="1" customWidth="1"/>
    <col min="820" max="820" width="12.85546875" style="155" bestFit="1" customWidth="1"/>
    <col min="821" max="821" width="13.85546875" style="155" bestFit="1" customWidth="1"/>
    <col min="822" max="822" width="11.42578125" style="155"/>
    <col min="823" max="823" width="11.85546875" style="155" bestFit="1" customWidth="1"/>
    <col min="824" max="824" width="12.85546875" style="155" bestFit="1" customWidth="1"/>
    <col min="825" max="825" width="11.42578125" style="155"/>
    <col min="826" max="826" width="11.85546875" style="155" bestFit="1" customWidth="1"/>
    <col min="827" max="1024" width="11.42578125" style="155"/>
    <col min="1025" max="1025" width="15.85546875" style="155" customWidth="1"/>
    <col min="1026" max="1026" width="42.28515625" style="155" customWidth="1"/>
    <col min="1027" max="1027" width="26.7109375" style="155" customWidth="1"/>
    <col min="1028" max="1030" width="0" style="155" hidden="1" customWidth="1"/>
    <col min="1031" max="1031" width="18.85546875" style="155" customWidth="1"/>
    <col min="1032" max="1039" width="0" style="155" hidden="1" customWidth="1"/>
    <col min="1040" max="1040" width="21.5703125" style="155" customWidth="1"/>
    <col min="1041" max="1043" width="0" style="155" hidden="1" customWidth="1"/>
    <col min="1044" max="1044" width="20.7109375" style="155" customWidth="1"/>
    <col min="1045" max="1052" width="0" style="155" hidden="1" customWidth="1"/>
    <col min="1053" max="1053" width="21.5703125" style="155" customWidth="1"/>
    <col min="1054" max="1056" width="0" style="155" hidden="1" customWidth="1"/>
    <col min="1057" max="1057" width="20.42578125" style="155" customWidth="1"/>
    <col min="1058" max="1065" width="0" style="155" hidden="1" customWidth="1"/>
    <col min="1066" max="1066" width="23" style="155" customWidth="1"/>
    <col min="1067" max="1067" width="21.28515625" style="155" bestFit="1" customWidth="1"/>
    <col min="1068" max="1068" width="19.5703125" style="155" customWidth="1"/>
    <col min="1069" max="1069" width="20" style="155" customWidth="1"/>
    <col min="1070" max="1070" width="19.7109375" style="155" customWidth="1"/>
    <col min="1071" max="1071" width="14.140625" style="155" customWidth="1"/>
    <col min="1072" max="1072" width="24.7109375" style="155" customWidth="1"/>
    <col min="1073" max="1073" width="16.85546875" style="155" customWidth="1"/>
    <col min="1074" max="1074" width="12.85546875" style="155" bestFit="1" customWidth="1"/>
    <col min="1075" max="1075" width="11.85546875" style="155" bestFit="1" customWidth="1"/>
    <col min="1076" max="1076" width="12.85546875" style="155" bestFit="1" customWidth="1"/>
    <col min="1077" max="1077" width="13.85546875" style="155" bestFit="1" customWidth="1"/>
    <col min="1078" max="1078" width="11.42578125" style="155"/>
    <col min="1079" max="1079" width="11.85546875" style="155" bestFit="1" customWidth="1"/>
    <col min="1080" max="1080" width="12.85546875" style="155" bestFit="1" customWidth="1"/>
    <col min="1081" max="1081" width="11.42578125" style="155"/>
    <col min="1082" max="1082" width="11.85546875" style="155" bestFit="1" customWidth="1"/>
    <col min="1083" max="1280" width="11.42578125" style="155"/>
    <col min="1281" max="1281" width="15.85546875" style="155" customWidth="1"/>
    <col min="1282" max="1282" width="42.28515625" style="155" customWidth="1"/>
    <col min="1283" max="1283" width="26.7109375" style="155" customWidth="1"/>
    <col min="1284" max="1286" width="0" style="155" hidden="1" customWidth="1"/>
    <col min="1287" max="1287" width="18.85546875" style="155" customWidth="1"/>
    <col min="1288" max="1295" width="0" style="155" hidden="1" customWidth="1"/>
    <col min="1296" max="1296" width="21.5703125" style="155" customWidth="1"/>
    <col min="1297" max="1299" width="0" style="155" hidden="1" customWidth="1"/>
    <col min="1300" max="1300" width="20.7109375" style="155" customWidth="1"/>
    <col min="1301" max="1308" width="0" style="155" hidden="1" customWidth="1"/>
    <col min="1309" max="1309" width="21.5703125" style="155" customWidth="1"/>
    <col min="1310" max="1312" width="0" style="155" hidden="1" customWidth="1"/>
    <col min="1313" max="1313" width="20.42578125" style="155" customWidth="1"/>
    <col min="1314" max="1321" width="0" style="155" hidden="1" customWidth="1"/>
    <col min="1322" max="1322" width="23" style="155" customWidth="1"/>
    <col min="1323" max="1323" width="21.28515625" style="155" bestFit="1" customWidth="1"/>
    <col min="1324" max="1324" width="19.5703125" style="155" customWidth="1"/>
    <col min="1325" max="1325" width="20" style="155" customWidth="1"/>
    <col min="1326" max="1326" width="19.7109375" style="155" customWidth="1"/>
    <col min="1327" max="1327" width="14.140625" style="155" customWidth="1"/>
    <col min="1328" max="1328" width="24.7109375" style="155" customWidth="1"/>
    <col min="1329" max="1329" width="16.85546875" style="155" customWidth="1"/>
    <col min="1330" max="1330" width="12.85546875" style="155" bestFit="1" customWidth="1"/>
    <col min="1331" max="1331" width="11.85546875" style="155" bestFit="1" customWidth="1"/>
    <col min="1332" max="1332" width="12.85546875" style="155" bestFit="1" customWidth="1"/>
    <col min="1333" max="1333" width="13.85546875" style="155" bestFit="1" customWidth="1"/>
    <col min="1334" max="1334" width="11.42578125" style="155"/>
    <col min="1335" max="1335" width="11.85546875" style="155" bestFit="1" customWidth="1"/>
    <col min="1336" max="1336" width="12.85546875" style="155" bestFit="1" customWidth="1"/>
    <col min="1337" max="1337" width="11.42578125" style="155"/>
    <col min="1338" max="1338" width="11.85546875" style="155" bestFit="1" customWidth="1"/>
    <col min="1339" max="1536" width="11.42578125" style="155"/>
    <col min="1537" max="1537" width="15.85546875" style="155" customWidth="1"/>
    <col min="1538" max="1538" width="42.28515625" style="155" customWidth="1"/>
    <col min="1539" max="1539" width="26.7109375" style="155" customWidth="1"/>
    <col min="1540" max="1542" width="0" style="155" hidden="1" customWidth="1"/>
    <col min="1543" max="1543" width="18.85546875" style="155" customWidth="1"/>
    <col min="1544" max="1551" width="0" style="155" hidden="1" customWidth="1"/>
    <col min="1552" max="1552" width="21.5703125" style="155" customWidth="1"/>
    <col min="1553" max="1555" width="0" style="155" hidden="1" customWidth="1"/>
    <col min="1556" max="1556" width="20.7109375" style="155" customWidth="1"/>
    <col min="1557" max="1564" width="0" style="155" hidden="1" customWidth="1"/>
    <col min="1565" max="1565" width="21.5703125" style="155" customWidth="1"/>
    <col min="1566" max="1568" width="0" style="155" hidden="1" customWidth="1"/>
    <col min="1569" max="1569" width="20.42578125" style="155" customWidth="1"/>
    <col min="1570" max="1577" width="0" style="155" hidden="1" customWidth="1"/>
    <col min="1578" max="1578" width="23" style="155" customWidth="1"/>
    <col min="1579" max="1579" width="21.28515625" style="155" bestFit="1" customWidth="1"/>
    <col min="1580" max="1580" width="19.5703125" style="155" customWidth="1"/>
    <col min="1581" max="1581" width="20" style="155" customWidth="1"/>
    <col min="1582" max="1582" width="19.7109375" style="155" customWidth="1"/>
    <col min="1583" max="1583" width="14.140625" style="155" customWidth="1"/>
    <col min="1584" max="1584" width="24.7109375" style="155" customWidth="1"/>
    <col min="1585" max="1585" width="16.85546875" style="155" customWidth="1"/>
    <col min="1586" max="1586" width="12.85546875" style="155" bestFit="1" customWidth="1"/>
    <col min="1587" max="1587" width="11.85546875" style="155" bestFit="1" customWidth="1"/>
    <col min="1588" max="1588" width="12.85546875" style="155" bestFit="1" customWidth="1"/>
    <col min="1589" max="1589" width="13.85546875" style="155" bestFit="1" customWidth="1"/>
    <col min="1590" max="1590" width="11.42578125" style="155"/>
    <col min="1591" max="1591" width="11.85546875" style="155" bestFit="1" customWidth="1"/>
    <col min="1592" max="1592" width="12.85546875" style="155" bestFit="1" customWidth="1"/>
    <col min="1593" max="1593" width="11.42578125" style="155"/>
    <col min="1594" max="1594" width="11.85546875" style="155" bestFit="1" customWidth="1"/>
    <col min="1595" max="1792" width="11.42578125" style="155"/>
    <col min="1793" max="1793" width="15.85546875" style="155" customWidth="1"/>
    <col min="1794" max="1794" width="42.28515625" style="155" customWidth="1"/>
    <col min="1795" max="1795" width="26.7109375" style="155" customWidth="1"/>
    <col min="1796" max="1798" width="0" style="155" hidden="1" customWidth="1"/>
    <col min="1799" max="1799" width="18.85546875" style="155" customWidth="1"/>
    <col min="1800" max="1807" width="0" style="155" hidden="1" customWidth="1"/>
    <col min="1808" max="1808" width="21.5703125" style="155" customWidth="1"/>
    <col min="1809" max="1811" width="0" style="155" hidden="1" customWidth="1"/>
    <col min="1812" max="1812" width="20.7109375" style="155" customWidth="1"/>
    <col min="1813" max="1820" width="0" style="155" hidden="1" customWidth="1"/>
    <col min="1821" max="1821" width="21.5703125" style="155" customWidth="1"/>
    <col min="1822" max="1824" width="0" style="155" hidden="1" customWidth="1"/>
    <col min="1825" max="1825" width="20.42578125" style="155" customWidth="1"/>
    <col min="1826" max="1833" width="0" style="155" hidden="1" customWidth="1"/>
    <col min="1834" max="1834" width="23" style="155" customWidth="1"/>
    <col min="1835" max="1835" width="21.28515625" style="155" bestFit="1" customWidth="1"/>
    <col min="1836" max="1836" width="19.5703125" style="155" customWidth="1"/>
    <col min="1837" max="1837" width="20" style="155" customWidth="1"/>
    <col min="1838" max="1838" width="19.7109375" style="155" customWidth="1"/>
    <col min="1839" max="1839" width="14.140625" style="155" customWidth="1"/>
    <col min="1840" max="1840" width="24.7109375" style="155" customWidth="1"/>
    <col min="1841" max="1841" width="16.85546875" style="155" customWidth="1"/>
    <col min="1842" max="1842" width="12.85546875" style="155" bestFit="1" customWidth="1"/>
    <col min="1843" max="1843" width="11.85546875" style="155" bestFit="1" customWidth="1"/>
    <col min="1844" max="1844" width="12.85546875" style="155" bestFit="1" customWidth="1"/>
    <col min="1845" max="1845" width="13.85546875" style="155" bestFit="1" customWidth="1"/>
    <col min="1846" max="1846" width="11.42578125" style="155"/>
    <col min="1847" max="1847" width="11.85546875" style="155" bestFit="1" customWidth="1"/>
    <col min="1848" max="1848" width="12.85546875" style="155" bestFit="1" customWidth="1"/>
    <col min="1849" max="1849" width="11.42578125" style="155"/>
    <col min="1850" max="1850" width="11.85546875" style="155" bestFit="1" customWidth="1"/>
    <col min="1851" max="2048" width="11.42578125" style="155"/>
    <col min="2049" max="2049" width="15.85546875" style="155" customWidth="1"/>
    <col min="2050" max="2050" width="42.28515625" style="155" customWidth="1"/>
    <col min="2051" max="2051" width="26.7109375" style="155" customWidth="1"/>
    <col min="2052" max="2054" width="0" style="155" hidden="1" customWidth="1"/>
    <col min="2055" max="2055" width="18.85546875" style="155" customWidth="1"/>
    <col min="2056" max="2063" width="0" style="155" hidden="1" customWidth="1"/>
    <col min="2064" max="2064" width="21.5703125" style="155" customWidth="1"/>
    <col min="2065" max="2067" width="0" style="155" hidden="1" customWidth="1"/>
    <col min="2068" max="2068" width="20.7109375" style="155" customWidth="1"/>
    <col min="2069" max="2076" width="0" style="155" hidden="1" customWidth="1"/>
    <col min="2077" max="2077" width="21.5703125" style="155" customWidth="1"/>
    <col min="2078" max="2080" width="0" style="155" hidden="1" customWidth="1"/>
    <col min="2081" max="2081" width="20.42578125" style="155" customWidth="1"/>
    <col min="2082" max="2089" width="0" style="155" hidden="1" customWidth="1"/>
    <col min="2090" max="2090" width="23" style="155" customWidth="1"/>
    <col min="2091" max="2091" width="21.28515625" style="155" bestFit="1" customWidth="1"/>
    <col min="2092" max="2092" width="19.5703125" style="155" customWidth="1"/>
    <col min="2093" max="2093" width="20" style="155" customWidth="1"/>
    <col min="2094" max="2094" width="19.7109375" style="155" customWidth="1"/>
    <col min="2095" max="2095" width="14.140625" style="155" customWidth="1"/>
    <col min="2096" max="2096" width="24.7109375" style="155" customWidth="1"/>
    <col min="2097" max="2097" width="16.85546875" style="155" customWidth="1"/>
    <col min="2098" max="2098" width="12.85546875" style="155" bestFit="1" customWidth="1"/>
    <col min="2099" max="2099" width="11.85546875" style="155" bestFit="1" customWidth="1"/>
    <col min="2100" max="2100" width="12.85546875" style="155" bestFit="1" customWidth="1"/>
    <col min="2101" max="2101" width="13.85546875" style="155" bestFit="1" customWidth="1"/>
    <col min="2102" max="2102" width="11.42578125" style="155"/>
    <col min="2103" max="2103" width="11.85546875" style="155" bestFit="1" customWidth="1"/>
    <col min="2104" max="2104" width="12.85546875" style="155" bestFit="1" customWidth="1"/>
    <col min="2105" max="2105" width="11.42578125" style="155"/>
    <col min="2106" max="2106" width="11.85546875" style="155" bestFit="1" customWidth="1"/>
    <col min="2107" max="2304" width="11.42578125" style="155"/>
    <col min="2305" max="2305" width="15.85546875" style="155" customWidth="1"/>
    <col min="2306" max="2306" width="42.28515625" style="155" customWidth="1"/>
    <col min="2307" max="2307" width="26.7109375" style="155" customWidth="1"/>
    <col min="2308" max="2310" width="0" style="155" hidden="1" customWidth="1"/>
    <col min="2311" max="2311" width="18.85546875" style="155" customWidth="1"/>
    <col min="2312" max="2319" width="0" style="155" hidden="1" customWidth="1"/>
    <col min="2320" max="2320" width="21.5703125" style="155" customWidth="1"/>
    <col min="2321" max="2323" width="0" style="155" hidden="1" customWidth="1"/>
    <col min="2324" max="2324" width="20.7109375" style="155" customWidth="1"/>
    <col min="2325" max="2332" width="0" style="155" hidden="1" customWidth="1"/>
    <col min="2333" max="2333" width="21.5703125" style="155" customWidth="1"/>
    <col min="2334" max="2336" width="0" style="155" hidden="1" customWidth="1"/>
    <col min="2337" max="2337" width="20.42578125" style="155" customWidth="1"/>
    <col min="2338" max="2345" width="0" style="155" hidden="1" customWidth="1"/>
    <col min="2346" max="2346" width="23" style="155" customWidth="1"/>
    <col min="2347" max="2347" width="21.28515625" style="155" bestFit="1" customWidth="1"/>
    <col min="2348" max="2348" width="19.5703125" style="155" customWidth="1"/>
    <col min="2349" max="2349" width="20" style="155" customWidth="1"/>
    <col min="2350" max="2350" width="19.7109375" style="155" customWidth="1"/>
    <col min="2351" max="2351" width="14.140625" style="155" customWidth="1"/>
    <col min="2352" max="2352" width="24.7109375" style="155" customWidth="1"/>
    <col min="2353" max="2353" width="16.85546875" style="155" customWidth="1"/>
    <col min="2354" max="2354" width="12.85546875" style="155" bestFit="1" customWidth="1"/>
    <col min="2355" max="2355" width="11.85546875" style="155" bestFit="1" customWidth="1"/>
    <col min="2356" max="2356" width="12.85546875" style="155" bestFit="1" customWidth="1"/>
    <col min="2357" max="2357" width="13.85546875" style="155" bestFit="1" customWidth="1"/>
    <col min="2358" max="2358" width="11.42578125" style="155"/>
    <col min="2359" max="2359" width="11.85546875" style="155" bestFit="1" customWidth="1"/>
    <col min="2360" max="2360" width="12.85546875" style="155" bestFit="1" customWidth="1"/>
    <col min="2361" max="2361" width="11.42578125" style="155"/>
    <col min="2362" max="2362" width="11.85546875" style="155" bestFit="1" customWidth="1"/>
    <col min="2363" max="2560" width="11.42578125" style="155"/>
    <col min="2561" max="2561" width="15.85546875" style="155" customWidth="1"/>
    <col min="2562" max="2562" width="42.28515625" style="155" customWidth="1"/>
    <col min="2563" max="2563" width="26.7109375" style="155" customWidth="1"/>
    <col min="2564" max="2566" width="0" style="155" hidden="1" customWidth="1"/>
    <col min="2567" max="2567" width="18.85546875" style="155" customWidth="1"/>
    <col min="2568" max="2575" width="0" style="155" hidden="1" customWidth="1"/>
    <col min="2576" max="2576" width="21.5703125" style="155" customWidth="1"/>
    <col min="2577" max="2579" width="0" style="155" hidden="1" customWidth="1"/>
    <col min="2580" max="2580" width="20.7109375" style="155" customWidth="1"/>
    <col min="2581" max="2588" width="0" style="155" hidden="1" customWidth="1"/>
    <col min="2589" max="2589" width="21.5703125" style="155" customWidth="1"/>
    <col min="2590" max="2592" width="0" style="155" hidden="1" customWidth="1"/>
    <col min="2593" max="2593" width="20.42578125" style="155" customWidth="1"/>
    <col min="2594" max="2601" width="0" style="155" hidden="1" customWidth="1"/>
    <col min="2602" max="2602" width="23" style="155" customWidth="1"/>
    <col min="2603" max="2603" width="21.28515625" style="155" bestFit="1" customWidth="1"/>
    <col min="2604" max="2604" width="19.5703125" style="155" customWidth="1"/>
    <col min="2605" max="2605" width="20" style="155" customWidth="1"/>
    <col min="2606" max="2606" width="19.7109375" style="155" customWidth="1"/>
    <col min="2607" max="2607" width="14.140625" style="155" customWidth="1"/>
    <col min="2608" max="2608" width="24.7109375" style="155" customWidth="1"/>
    <col min="2609" max="2609" width="16.85546875" style="155" customWidth="1"/>
    <col min="2610" max="2610" width="12.85546875" style="155" bestFit="1" customWidth="1"/>
    <col min="2611" max="2611" width="11.85546875" style="155" bestFit="1" customWidth="1"/>
    <col min="2612" max="2612" width="12.85546875" style="155" bestFit="1" customWidth="1"/>
    <col min="2613" max="2613" width="13.85546875" style="155" bestFit="1" customWidth="1"/>
    <col min="2614" max="2614" width="11.42578125" style="155"/>
    <col min="2615" max="2615" width="11.85546875" style="155" bestFit="1" customWidth="1"/>
    <col min="2616" max="2616" width="12.85546875" style="155" bestFit="1" customWidth="1"/>
    <col min="2617" max="2617" width="11.42578125" style="155"/>
    <col min="2618" max="2618" width="11.85546875" style="155" bestFit="1" customWidth="1"/>
    <col min="2619" max="2816" width="11.42578125" style="155"/>
    <col min="2817" max="2817" width="15.85546875" style="155" customWidth="1"/>
    <col min="2818" max="2818" width="42.28515625" style="155" customWidth="1"/>
    <col min="2819" max="2819" width="26.7109375" style="155" customWidth="1"/>
    <col min="2820" max="2822" width="0" style="155" hidden="1" customWidth="1"/>
    <col min="2823" max="2823" width="18.85546875" style="155" customWidth="1"/>
    <col min="2824" max="2831" width="0" style="155" hidden="1" customWidth="1"/>
    <col min="2832" max="2832" width="21.5703125" style="155" customWidth="1"/>
    <col min="2833" max="2835" width="0" style="155" hidden="1" customWidth="1"/>
    <col min="2836" max="2836" width="20.7109375" style="155" customWidth="1"/>
    <col min="2837" max="2844" width="0" style="155" hidden="1" customWidth="1"/>
    <col min="2845" max="2845" width="21.5703125" style="155" customWidth="1"/>
    <col min="2846" max="2848" width="0" style="155" hidden="1" customWidth="1"/>
    <col min="2849" max="2849" width="20.42578125" style="155" customWidth="1"/>
    <col min="2850" max="2857" width="0" style="155" hidden="1" customWidth="1"/>
    <col min="2858" max="2858" width="23" style="155" customWidth="1"/>
    <col min="2859" max="2859" width="21.28515625" style="155" bestFit="1" customWidth="1"/>
    <col min="2860" max="2860" width="19.5703125" style="155" customWidth="1"/>
    <col min="2861" max="2861" width="20" style="155" customWidth="1"/>
    <col min="2862" max="2862" width="19.7109375" style="155" customWidth="1"/>
    <col min="2863" max="2863" width="14.140625" style="155" customWidth="1"/>
    <col min="2864" max="2864" width="24.7109375" style="155" customWidth="1"/>
    <col min="2865" max="2865" width="16.85546875" style="155" customWidth="1"/>
    <col min="2866" max="2866" width="12.85546875" style="155" bestFit="1" customWidth="1"/>
    <col min="2867" max="2867" width="11.85546875" style="155" bestFit="1" customWidth="1"/>
    <col min="2868" max="2868" width="12.85546875" style="155" bestFit="1" customWidth="1"/>
    <col min="2869" max="2869" width="13.85546875" style="155" bestFit="1" customWidth="1"/>
    <col min="2870" max="2870" width="11.42578125" style="155"/>
    <col min="2871" max="2871" width="11.85546875" style="155" bestFit="1" customWidth="1"/>
    <col min="2872" max="2872" width="12.85546875" style="155" bestFit="1" customWidth="1"/>
    <col min="2873" max="2873" width="11.42578125" style="155"/>
    <col min="2874" max="2874" width="11.85546875" style="155" bestFit="1" customWidth="1"/>
    <col min="2875" max="3072" width="11.42578125" style="155"/>
    <col min="3073" max="3073" width="15.85546875" style="155" customWidth="1"/>
    <col min="3074" max="3074" width="42.28515625" style="155" customWidth="1"/>
    <col min="3075" max="3075" width="26.7109375" style="155" customWidth="1"/>
    <col min="3076" max="3078" width="0" style="155" hidden="1" customWidth="1"/>
    <col min="3079" max="3079" width="18.85546875" style="155" customWidth="1"/>
    <col min="3080" max="3087" width="0" style="155" hidden="1" customWidth="1"/>
    <col min="3088" max="3088" width="21.5703125" style="155" customWidth="1"/>
    <col min="3089" max="3091" width="0" style="155" hidden="1" customWidth="1"/>
    <col min="3092" max="3092" width="20.7109375" style="155" customWidth="1"/>
    <col min="3093" max="3100" width="0" style="155" hidden="1" customWidth="1"/>
    <col min="3101" max="3101" width="21.5703125" style="155" customWidth="1"/>
    <col min="3102" max="3104" width="0" style="155" hidden="1" customWidth="1"/>
    <col min="3105" max="3105" width="20.42578125" style="155" customWidth="1"/>
    <col min="3106" max="3113" width="0" style="155" hidden="1" customWidth="1"/>
    <col min="3114" max="3114" width="23" style="155" customWidth="1"/>
    <col min="3115" max="3115" width="21.28515625" style="155" bestFit="1" customWidth="1"/>
    <col min="3116" max="3116" width="19.5703125" style="155" customWidth="1"/>
    <col min="3117" max="3117" width="20" style="155" customWidth="1"/>
    <col min="3118" max="3118" width="19.7109375" style="155" customWidth="1"/>
    <col min="3119" max="3119" width="14.140625" style="155" customWidth="1"/>
    <col min="3120" max="3120" width="24.7109375" style="155" customWidth="1"/>
    <col min="3121" max="3121" width="16.85546875" style="155" customWidth="1"/>
    <col min="3122" max="3122" width="12.85546875" style="155" bestFit="1" customWidth="1"/>
    <col min="3123" max="3123" width="11.85546875" style="155" bestFit="1" customWidth="1"/>
    <col min="3124" max="3124" width="12.85546875" style="155" bestFit="1" customWidth="1"/>
    <col min="3125" max="3125" width="13.85546875" style="155" bestFit="1" customWidth="1"/>
    <col min="3126" max="3126" width="11.42578125" style="155"/>
    <col min="3127" max="3127" width="11.85546875" style="155" bestFit="1" customWidth="1"/>
    <col min="3128" max="3128" width="12.85546875" style="155" bestFit="1" customWidth="1"/>
    <col min="3129" max="3129" width="11.42578125" style="155"/>
    <col min="3130" max="3130" width="11.85546875" style="155" bestFit="1" customWidth="1"/>
    <col min="3131" max="3328" width="11.42578125" style="155"/>
    <col min="3329" max="3329" width="15.85546875" style="155" customWidth="1"/>
    <col min="3330" max="3330" width="42.28515625" style="155" customWidth="1"/>
    <col min="3331" max="3331" width="26.7109375" style="155" customWidth="1"/>
    <col min="3332" max="3334" width="0" style="155" hidden="1" customWidth="1"/>
    <col min="3335" max="3335" width="18.85546875" style="155" customWidth="1"/>
    <col min="3336" max="3343" width="0" style="155" hidden="1" customWidth="1"/>
    <col min="3344" max="3344" width="21.5703125" style="155" customWidth="1"/>
    <col min="3345" max="3347" width="0" style="155" hidden="1" customWidth="1"/>
    <col min="3348" max="3348" width="20.7109375" style="155" customWidth="1"/>
    <col min="3349" max="3356" width="0" style="155" hidden="1" customWidth="1"/>
    <col min="3357" max="3357" width="21.5703125" style="155" customWidth="1"/>
    <col min="3358" max="3360" width="0" style="155" hidden="1" customWidth="1"/>
    <col min="3361" max="3361" width="20.42578125" style="155" customWidth="1"/>
    <col min="3362" max="3369" width="0" style="155" hidden="1" customWidth="1"/>
    <col min="3370" max="3370" width="23" style="155" customWidth="1"/>
    <col min="3371" max="3371" width="21.28515625" style="155" bestFit="1" customWidth="1"/>
    <col min="3372" max="3372" width="19.5703125" style="155" customWidth="1"/>
    <col min="3373" max="3373" width="20" style="155" customWidth="1"/>
    <col min="3374" max="3374" width="19.7109375" style="155" customWidth="1"/>
    <col min="3375" max="3375" width="14.140625" style="155" customWidth="1"/>
    <col min="3376" max="3376" width="24.7109375" style="155" customWidth="1"/>
    <col min="3377" max="3377" width="16.85546875" style="155" customWidth="1"/>
    <col min="3378" max="3378" width="12.85546875" style="155" bestFit="1" customWidth="1"/>
    <col min="3379" max="3379" width="11.85546875" style="155" bestFit="1" customWidth="1"/>
    <col min="3380" max="3380" width="12.85546875" style="155" bestFit="1" customWidth="1"/>
    <col min="3381" max="3381" width="13.85546875" style="155" bestFit="1" customWidth="1"/>
    <col min="3382" max="3382" width="11.42578125" style="155"/>
    <col min="3383" max="3383" width="11.85546875" style="155" bestFit="1" customWidth="1"/>
    <col min="3384" max="3384" width="12.85546875" style="155" bestFit="1" customWidth="1"/>
    <col min="3385" max="3385" width="11.42578125" style="155"/>
    <col min="3386" max="3386" width="11.85546875" style="155" bestFit="1" customWidth="1"/>
    <col min="3387" max="3584" width="11.42578125" style="155"/>
    <col min="3585" max="3585" width="15.85546875" style="155" customWidth="1"/>
    <col min="3586" max="3586" width="42.28515625" style="155" customWidth="1"/>
    <col min="3587" max="3587" width="26.7109375" style="155" customWidth="1"/>
    <col min="3588" max="3590" width="0" style="155" hidden="1" customWidth="1"/>
    <col min="3591" max="3591" width="18.85546875" style="155" customWidth="1"/>
    <col min="3592" max="3599" width="0" style="155" hidden="1" customWidth="1"/>
    <col min="3600" max="3600" width="21.5703125" style="155" customWidth="1"/>
    <col min="3601" max="3603" width="0" style="155" hidden="1" customWidth="1"/>
    <col min="3604" max="3604" width="20.7109375" style="155" customWidth="1"/>
    <col min="3605" max="3612" width="0" style="155" hidden="1" customWidth="1"/>
    <col min="3613" max="3613" width="21.5703125" style="155" customWidth="1"/>
    <col min="3614" max="3616" width="0" style="155" hidden="1" customWidth="1"/>
    <col min="3617" max="3617" width="20.42578125" style="155" customWidth="1"/>
    <col min="3618" max="3625" width="0" style="155" hidden="1" customWidth="1"/>
    <col min="3626" max="3626" width="23" style="155" customWidth="1"/>
    <col min="3627" max="3627" width="21.28515625" style="155" bestFit="1" customWidth="1"/>
    <col min="3628" max="3628" width="19.5703125" style="155" customWidth="1"/>
    <col min="3629" max="3629" width="20" style="155" customWidth="1"/>
    <col min="3630" max="3630" width="19.7109375" style="155" customWidth="1"/>
    <col min="3631" max="3631" width="14.140625" style="155" customWidth="1"/>
    <col min="3632" max="3632" width="24.7109375" style="155" customWidth="1"/>
    <col min="3633" max="3633" width="16.85546875" style="155" customWidth="1"/>
    <col min="3634" max="3634" width="12.85546875" style="155" bestFit="1" customWidth="1"/>
    <col min="3635" max="3635" width="11.85546875" style="155" bestFit="1" customWidth="1"/>
    <col min="3636" max="3636" width="12.85546875" style="155" bestFit="1" customWidth="1"/>
    <col min="3637" max="3637" width="13.85546875" style="155" bestFit="1" customWidth="1"/>
    <col min="3638" max="3638" width="11.42578125" style="155"/>
    <col min="3639" max="3639" width="11.85546875" style="155" bestFit="1" customWidth="1"/>
    <col min="3640" max="3640" width="12.85546875" style="155" bestFit="1" customWidth="1"/>
    <col min="3641" max="3641" width="11.42578125" style="155"/>
    <col min="3642" max="3642" width="11.85546875" style="155" bestFit="1" customWidth="1"/>
    <col min="3643" max="3840" width="11.42578125" style="155"/>
    <col min="3841" max="3841" width="15.85546875" style="155" customWidth="1"/>
    <col min="3842" max="3842" width="42.28515625" style="155" customWidth="1"/>
    <col min="3843" max="3843" width="26.7109375" style="155" customWidth="1"/>
    <col min="3844" max="3846" width="0" style="155" hidden="1" customWidth="1"/>
    <col min="3847" max="3847" width="18.85546875" style="155" customWidth="1"/>
    <col min="3848" max="3855" width="0" style="155" hidden="1" customWidth="1"/>
    <col min="3856" max="3856" width="21.5703125" style="155" customWidth="1"/>
    <col min="3857" max="3859" width="0" style="155" hidden="1" customWidth="1"/>
    <col min="3860" max="3860" width="20.7109375" style="155" customWidth="1"/>
    <col min="3861" max="3868" width="0" style="155" hidden="1" customWidth="1"/>
    <col min="3869" max="3869" width="21.5703125" style="155" customWidth="1"/>
    <col min="3870" max="3872" width="0" style="155" hidden="1" customWidth="1"/>
    <col min="3873" max="3873" width="20.42578125" style="155" customWidth="1"/>
    <col min="3874" max="3881" width="0" style="155" hidden="1" customWidth="1"/>
    <col min="3882" max="3882" width="23" style="155" customWidth="1"/>
    <col min="3883" max="3883" width="21.28515625" style="155" bestFit="1" customWidth="1"/>
    <col min="3884" max="3884" width="19.5703125" style="155" customWidth="1"/>
    <col min="3885" max="3885" width="20" style="155" customWidth="1"/>
    <col min="3886" max="3886" width="19.7109375" style="155" customWidth="1"/>
    <col min="3887" max="3887" width="14.140625" style="155" customWidth="1"/>
    <col min="3888" max="3888" width="24.7109375" style="155" customWidth="1"/>
    <col min="3889" max="3889" width="16.85546875" style="155" customWidth="1"/>
    <col min="3890" max="3890" width="12.85546875" style="155" bestFit="1" customWidth="1"/>
    <col min="3891" max="3891" width="11.85546875" style="155" bestFit="1" customWidth="1"/>
    <col min="3892" max="3892" width="12.85546875" style="155" bestFit="1" customWidth="1"/>
    <col min="3893" max="3893" width="13.85546875" style="155" bestFit="1" customWidth="1"/>
    <col min="3894" max="3894" width="11.42578125" style="155"/>
    <col min="3895" max="3895" width="11.85546875" style="155" bestFit="1" customWidth="1"/>
    <col min="3896" max="3896" width="12.85546875" style="155" bestFit="1" customWidth="1"/>
    <col min="3897" max="3897" width="11.42578125" style="155"/>
    <col min="3898" max="3898" width="11.85546875" style="155" bestFit="1" customWidth="1"/>
    <col min="3899" max="4096" width="11.42578125" style="155"/>
    <col min="4097" max="4097" width="15.85546875" style="155" customWidth="1"/>
    <col min="4098" max="4098" width="42.28515625" style="155" customWidth="1"/>
    <col min="4099" max="4099" width="26.7109375" style="155" customWidth="1"/>
    <col min="4100" max="4102" width="0" style="155" hidden="1" customWidth="1"/>
    <col min="4103" max="4103" width="18.85546875" style="155" customWidth="1"/>
    <col min="4104" max="4111" width="0" style="155" hidden="1" customWidth="1"/>
    <col min="4112" max="4112" width="21.5703125" style="155" customWidth="1"/>
    <col min="4113" max="4115" width="0" style="155" hidden="1" customWidth="1"/>
    <col min="4116" max="4116" width="20.7109375" style="155" customWidth="1"/>
    <col min="4117" max="4124" width="0" style="155" hidden="1" customWidth="1"/>
    <col min="4125" max="4125" width="21.5703125" style="155" customWidth="1"/>
    <col min="4126" max="4128" width="0" style="155" hidden="1" customWidth="1"/>
    <col min="4129" max="4129" width="20.42578125" style="155" customWidth="1"/>
    <col min="4130" max="4137" width="0" style="155" hidden="1" customWidth="1"/>
    <col min="4138" max="4138" width="23" style="155" customWidth="1"/>
    <col min="4139" max="4139" width="21.28515625" style="155" bestFit="1" customWidth="1"/>
    <col min="4140" max="4140" width="19.5703125" style="155" customWidth="1"/>
    <col min="4141" max="4141" width="20" style="155" customWidth="1"/>
    <col min="4142" max="4142" width="19.7109375" style="155" customWidth="1"/>
    <col min="4143" max="4143" width="14.140625" style="155" customWidth="1"/>
    <col min="4144" max="4144" width="24.7109375" style="155" customWidth="1"/>
    <col min="4145" max="4145" width="16.85546875" style="155" customWidth="1"/>
    <col min="4146" max="4146" width="12.85546875" style="155" bestFit="1" customWidth="1"/>
    <col min="4147" max="4147" width="11.85546875" style="155" bestFit="1" customWidth="1"/>
    <col min="4148" max="4148" width="12.85546875" style="155" bestFit="1" customWidth="1"/>
    <col min="4149" max="4149" width="13.85546875" style="155" bestFit="1" customWidth="1"/>
    <col min="4150" max="4150" width="11.42578125" style="155"/>
    <col min="4151" max="4151" width="11.85546875" style="155" bestFit="1" customWidth="1"/>
    <col min="4152" max="4152" width="12.85546875" style="155" bestFit="1" customWidth="1"/>
    <col min="4153" max="4153" width="11.42578125" style="155"/>
    <col min="4154" max="4154" width="11.85546875" style="155" bestFit="1" customWidth="1"/>
    <col min="4155" max="4352" width="11.42578125" style="155"/>
    <col min="4353" max="4353" width="15.85546875" style="155" customWidth="1"/>
    <col min="4354" max="4354" width="42.28515625" style="155" customWidth="1"/>
    <col min="4355" max="4355" width="26.7109375" style="155" customWidth="1"/>
    <col min="4356" max="4358" width="0" style="155" hidden="1" customWidth="1"/>
    <col min="4359" max="4359" width="18.85546875" style="155" customWidth="1"/>
    <col min="4360" max="4367" width="0" style="155" hidden="1" customWidth="1"/>
    <col min="4368" max="4368" width="21.5703125" style="155" customWidth="1"/>
    <col min="4369" max="4371" width="0" style="155" hidden="1" customWidth="1"/>
    <col min="4372" max="4372" width="20.7109375" style="155" customWidth="1"/>
    <col min="4373" max="4380" width="0" style="155" hidden="1" customWidth="1"/>
    <col min="4381" max="4381" width="21.5703125" style="155" customWidth="1"/>
    <col min="4382" max="4384" width="0" style="155" hidden="1" customWidth="1"/>
    <col min="4385" max="4385" width="20.42578125" style="155" customWidth="1"/>
    <col min="4386" max="4393" width="0" style="155" hidden="1" customWidth="1"/>
    <col min="4394" max="4394" width="23" style="155" customWidth="1"/>
    <col min="4395" max="4395" width="21.28515625" style="155" bestFit="1" customWidth="1"/>
    <col min="4396" max="4396" width="19.5703125" style="155" customWidth="1"/>
    <col min="4397" max="4397" width="20" style="155" customWidth="1"/>
    <col min="4398" max="4398" width="19.7109375" style="155" customWidth="1"/>
    <col min="4399" max="4399" width="14.140625" style="155" customWidth="1"/>
    <col min="4400" max="4400" width="24.7109375" style="155" customWidth="1"/>
    <col min="4401" max="4401" width="16.85546875" style="155" customWidth="1"/>
    <col min="4402" max="4402" width="12.85546875" style="155" bestFit="1" customWidth="1"/>
    <col min="4403" max="4403" width="11.85546875" style="155" bestFit="1" customWidth="1"/>
    <col min="4404" max="4404" width="12.85546875" style="155" bestFit="1" customWidth="1"/>
    <col min="4405" max="4405" width="13.85546875" style="155" bestFit="1" customWidth="1"/>
    <col min="4406" max="4406" width="11.42578125" style="155"/>
    <col min="4407" max="4407" width="11.85546875" style="155" bestFit="1" customWidth="1"/>
    <col min="4408" max="4408" width="12.85546875" style="155" bestFit="1" customWidth="1"/>
    <col min="4409" max="4409" width="11.42578125" style="155"/>
    <col min="4410" max="4410" width="11.85546875" style="155" bestFit="1" customWidth="1"/>
    <col min="4411" max="4608" width="11.42578125" style="155"/>
    <col min="4609" max="4609" width="15.85546875" style="155" customWidth="1"/>
    <col min="4610" max="4610" width="42.28515625" style="155" customWidth="1"/>
    <col min="4611" max="4611" width="26.7109375" style="155" customWidth="1"/>
    <col min="4612" max="4614" width="0" style="155" hidden="1" customWidth="1"/>
    <col min="4615" max="4615" width="18.85546875" style="155" customWidth="1"/>
    <col min="4616" max="4623" width="0" style="155" hidden="1" customWidth="1"/>
    <col min="4624" max="4624" width="21.5703125" style="155" customWidth="1"/>
    <col min="4625" max="4627" width="0" style="155" hidden="1" customWidth="1"/>
    <col min="4628" max="4628" width="20.7109375" style="155" customWidth="1"/>
    <col min="4629" max="4636" width="0" style="155" hidden="1" customWidth="1"/>
    <col min="4637" max="4637" width="21.5703125" style="155" customWidth="1"/>
    <col min="4638" max="4640" width="0" style="155" hidden="1" customWidth="1"/>
    <col min="4641" max="4641" width="20.42578125" style="155" customWidth="1"/>
    <col min="4642" max="4649" width="0" style="155" hidden="1" customWidth="1"/>
    <col min="4650" max="4650" width="23" style="155" customWidth="1"/>
    <col min="4651" max="4651" width="21.28515625" style="155" bestFit="1" customWidth="1"/>
    <col min="4652" max="4652" width="19.5703125" style="155" customWidth="1"/>
    <col min="4653" max="4653" width="20" style="155" customWidth="1"/>
    <col min="4654" max="4654" width="19.7109375" style="155" customWidth="1"/>
    <col min="4655" max="4655" width="14.140625" style="155" customWidth="1"/>
    <col min="4656" max="4656" width="24.7109375" style="155" customWidth="1"/>
    <col min="4657" max="4657" width="16.85546875" style="155" customWidth="1"/>
    <col min="4658" max="4658" width="12.85546875" style="155" bestFit="1" customWidth="1"/>
    <col min="4659" max="4659" width="11.85546875" style="155" bestFit="1" customWidth="1"/>
    <col min="4660" max="4660" width="12.85546875" style="155" bestFit="1" customWidth="1"/>
    <col min="4661" max="4661" width="13.85546875" style="155" bestFit="1" customWidth="1"/>
    <col min="4662" max="4662" width="11.42578125" style="155"/>
    <col min="4663" max="4663" width="11.85546875" style="155" bestFit="1" customWidth="1"/>
    <col min="4664" max="4664" width="12.85546875" style="155" bestFit="1" customWidth="1"/>
    <col min="4665" max="4665" width="11.42578125" style="155"/>
    <col min="4666" max="4666" width="11.85546875" style="155" bestFit="1" customWidth="1"/>
    <col min="4667" max="4864" width="11.42578125" style="155"/>
    <col min="4865" max="4865" width="15.85546875" style="155" customWidth="1"/>
    <col min="4866" max="4866" width="42.28515625" style="155" customWidth="1"/>
    <col min="4867" max="4867" width="26.7109375" style="155" customWidth="1"/>
    <col min="4868" max="4870" width="0" style="155" hidden="1" customWidth="1"/>
    <col min="4871" max="4871" width="18.85546875" style="155" customWidth="1"/>
    <col min="4872" max="4879" width="0" style="155" hidden="1" customWidth="1"/>
    <col min="4880" max="4880" width="21.5703125" style="155" customWidth="1"/>
    <col min="4881" max="4883" width="0" style="155" hidden="1" customWidth="1"/>
    <col min="4884" max="4884" width="20.7109375" style="155" customWidth="1"/>
    <col min="4885" max="4892" width="0" style="155" hidden="1" customWidth="1"/>
    <col min="4893" max="4893" width="21.5703125" style="155" customWidth="1"/>
    <col min="4894" max="4896" width="0" style="155" hidden="1" customWidth="1"/>
    <col min="4897" max="4897" width="20.42578125" style="155" customWidth="1"/>
    <col min="4898" max="4905" width="0" style="155" hidden="1" customWidth="1"/>
    <col min="4906" max="4906" width="23" style="155" customWidth="1"/>
    <col min="4907" max="4907" width="21.28515625" style="155" bestFit="1" customWidth="1"/>
    <col min="4908" max="4908" width="19.5703125" style="155" customWidth="1"/>
    <col min="4909" max="4909" width="20" style="155" customWidth="1"/>
    <col min="4910" max="4910" width="19.7109375" style="155" customWidth="1"/>
    <col min="4911" max="4911" width="14.140625" style="155" customWidth="1"/>
    <col min="4912" max="4912" width="24.7109375" style="155" customWidth="1"/>
    <col min="4913" max="4913" width="16.85546875" style="155" customWidth="1"/>
    <col min="4914" max="4914" width="12.85546875" style="155" bestFit="1" customWidth="1"/>
    <col min="4915" max="4915" width="11.85546875" style="155" bestFit="1" customWidth="1"/>
    <col min="4916" max="4916" width="12.85546875" style="155" bestFit="1" customWidth="1"/>
    <col min="4917" max="4917" width="13.85546875" style="155" bestFit="1" customWidth="1"/>
    <col min="4918" max="4918" width="11.42578125" style="155"/>
    <col min="4919" max="4919" width="11.85546875" style="155" bestFit="1" customWidth="1"/>
    <col min="4920" max="4920" width="12.85546875" style="155" bestFit="1" customWidth="1"/>
    <col min="4921" max="4921" width="11.42578125" style="155"/>
    <col min="4922" max="4922" width="11.85546875" style="155" bestFit="1" customWidth="1"/>
    <col min="4923" max="5120" width="11.42578125" style="155"/>
    <col min="5121" max="5121" width="15.85546875" style="155" customWidth="1"/>
    <col min="5122" max="5122" width="42.28515625" style="155" customWidth="1"/>
    <col min="5123" max="5123" width="26.7109375" style="155" customWidth="1"/>
    <col min="5124" max="5126" width="0" style="155" hidden="1" customWidth="1"/>
    <col min="5127" max="5127" width="18.85546875" style="155" customWidth="1"/>
    <col min="5128" max="5135" width="0" style="155" hidden="1" customWidth="1"/>
    <col min="5136" max="5136" width="21.5703125" style="155" customWidth="1"/>
    <col min="5137" max="5139" width="0" style="155" hidden="1" customWidth="1"/>
    <col min="5140" max="5140" width="20.7109375" style="155" customWidth="1"/>
    <col min="5141" max="5148" width="0" style="155" hidden="1" customWidth="1"/>
    <col min="5149" max="5149" width="21.5703125" style="155" customWidth="1"/>
    <col min="5150" max="5152" width="0" style="155" hidden="1" customWidth="1"/>
    <col min="5153" max="5153" width="20.42578125" style="155" customWidth="1"/>
    <col min="5154" max="5161" width="0" style="155" hidden="1" customWidth="1"/>
    <col min="5162" max="5162" width="23" style="155" customWidth="1"/>
    <col min="5163" max="5163" width="21.28515625" style="155" bestFit="1" customWidth="1"/>
    <col min="5164" max="5164" width="19.5703125" style="155" customWidth="1"/>
    <col min="5165" max="5165" width="20" style="155" customWidth="1"/>
    <col min="5166" max="5166" width="19.7109375" style="155" customWidth="1"/>
    <col min="5167" max="5167" width="14.140625" style="155" customWidth="1"/>
    <col min="5168" max="5168" width="24.7109375" style="155" customWidth="1"/>
    <col min="5169" max="5169" width="16.85546875" style="155" customWidth="1"/>
    <col min="5170" max="5170" width="12.85546875" style="155" bestFit="1" customWidth="1"/>
    <col min="5171" max="5171" width="11.85546875" style="155" bestFit="1" customWidth="1"/>
    <col min="5172" max="5172" width="12.85546875" style="155" bestFit="1" customWidth="1"/>
    <col min="5173" max="5173" width="13.85546875" style="155" bestFit="1" customWidth="1"/>
    <col min="5174" max="5174" width="11.42578125" style="155"/>
    <col min="5175" max="5175" width="11.85546875" style="155" bestFit="1" customWidth="1"/>
    <col min="5176" max="5176" width="12.85546875" style="155" bestFit="1" customWidth="1"/>
    <col min="5177" max="5177" width="11.42578125" style="155"/>
    <col min="5178" max="5178" width="11.85546875" style="155" bestFit="1" customWidth="1"/>
    <col min="5179" max="5376" width="11.42578125" style="155"/>
    <col min="5377" max="5377" width="15.85546875" style="155" customWidth="1"/>
    <col min="5378" max="5378" width="42.28515625" style="155" customWidth="1"/>
    <col min="5379" max="5379" width="26.7109375" style="155" customWidth="1"/>
    <col min="5380" max="5382" width="0" style="155" hidden="1" customWidth="1"/>
    <col min="5383" max="5383" width="18.85546875" style="155" customWidth="1"/>
    <col min="5384" max="5391" width="0" style="155" hidden="1" customWidth="1"/>
    <col min="5392" max="5392" width="21.5703125" style="155" customWidth="1"/>
    <col min="5393" max="5395" width="0" style="155" hidden="1" customWidth="1"/>
    <col min="5396" max="5396" width="20.7109375" style="155" customWidth="1"/>
    <col min="5397" max="5404" width="0" style="155" hidden="1" customWidth="1"/>
    <col min="5405" max="5405" width="21.5703125" style="155" customWidth="1"/>
    <col min="5406" max="5408" width="0" style="155" hidden="1" customWidth="1"/>
    <col min="5409" max="5409" width="20.42578125" style="155" customWidth="1"/>
    <col min="5410" max="5417" width="0" style="155" hidden="1" customWidth="1"/>
    <col min="5418" max="5418" width="23" style="155" customWidth="1"/>
    <col min="5419" max="5419" width="21.28515625" style="155" bestFit="1" customWidth="1"/>
    <col min="5420" max="5420" width="19.5703125" style="155" customWidth="1"/>
    <col min="5421" max="5421" width="20" style="155" customWidth="1"/>
    <col min="5422" max="5422" width="19.7109375" style="155" customWidth="1"/>
    <col min="5423" max="5423" width="14.140625" style="155" customWidth="1"/>
    <col min="5424" max="5424" width="24.7109375" style="155" customWidth="1"/>
    <col min="5425" max="5425" width="16.85546875" style="155" customWidth="1"/>
    <col min="5426" max="5426" width="12.85546875" style="155" bestFit="1" customWidth="1"/>
    <col min="5427" max="5427" width="11.85546875" style="155" bestFit="1" customWidth="1"/>
    <col min="5428" max="5428" width="12.85546875" style="155" bestFit="1" customWidth="1"/>
    <col min="5429" max="5429" width="13.85546875" style="155" bestFit="1" customWidth="1"/>
    <col min="5430" max="5430" width="11.42578125" style="155"/>
    <col min="5431" max="5431" width="11.85546875" style="155" bestFit="1" customWidth="1"/>
    <col min="5432" max="5432" width="12.85546875" style="155" bestFit="1" customWidth="1"/>
    <col min="5433" max="5433" width="11.42578125" style="155"/>
    <col min="5434" max="5434" width="11.85546875" style="155" bestFit="1" customWidth="1"/>
    <col min="5435" max="5632" width="11.42578125" style="155"/>
    <col min="5633" max="5633" width="15.85546875" style="155" customWidth="1"/>
    <col min="5634" max="5634" width="42.28515625" style="155" customWidth="1"/>
    <col min="5635" max="5635" width="26.7109375" style="155" customWidth="1"/>
    <col min="5636" max="5638" width="0" style="155" hidden="1" customWidth="1"/>
    <col min="5639" max="5639" width="18.85546875" style="155" customWidth="1"/>
    <col min="5640" max="5647" width="0" style="155" hidden="1" customWidth="1"/>
    <col min="5648" max="5648" width="21.5703125" style="155" customWidth="1"/>
    <col min="5649" max="5651" width="0" style="155" hidden="1" customWidth="1"/>
    <col min="5652" max="5652" width="20.7109375" style="155" customWidth="1"/>
    <col min="5653" max="5660" width="0" style="155" hidden="1" customWidth="1"/>
    <col min="5661" max="5661" width="21.5703125" style="155" customWidth="1"/>
    <col min="5662" max="5664" width="0" style="155" hidden="1" customWidth="1"/>
    <col min="5665" max="5665" width="20.42578125" style="155" customWidth="1"/>
    <col min="5666" max="5673" width="0" style="155" hidden="1" customWidth="1"/>
    <col min="5674" max="5674" width="23" style="155" customWidth="1"/>
    <col min="5675" max="5675" width="21.28515625" style="155" bestFit="1" customWidth="1"/>
    <col min="5676" max="5676" width="19.5703125" style="155" customWidth="1"/>
    <col min="5677" max="5677" width="20" style="155" customWidth="1"/>
    <col min="5678" max="5678" width="19.7109375" style="155" customWidth="1"/>
    <col min="5679" max="5679" width="14.140625" style="155" customWidth="1"/>
    <col min="5680" max="5680" width="24.7109375" style="155" customWidth="1"/>
    <col min="5681" max="5681" width="16.85546875" style="155" customWidth="1"/>
    <col min="5682" max="5682" width="12.85546875" style="155" bestFit="1" customWidth="1"/>
    <col min="5683" max="5683" width="11.85546875" style="155" bestFit="1" customWidth="1"/>
    <col min="5684" max="5684" width="12.85546875" style="155" bestFit="1" customWidth="1"/>
    <col min="5685" max="5685" width="13.85546875" style="155" bestFit="1" customWidth="1"/>
    <col min="5686" max="5686" width="11.42578125" style="155"/>
    <col min="5687" max="5687" width="11.85546875" style="155" bestFit="1" customWidth="1"/>
    <col min="5688" max="5688" width="12.85546875" style="155" bestFit="1" customWidth="1"/>
    <col min="5689" max="5689" width="11.42578125" style="155"/>
    <col min="5690" max="5690" width="11.85546875" style="155" bestFit="1" customWidth="1"/>
    <col min="5691" max="5888" width="11.42578125" style="155"/>
    <col min="5889" max="5889" width="15.85546875" style="155" customWidth="1"/>
    <col min="5890" max="5890" width="42.28515625" style="155" customWidth="1"/>
    <col min="5891" max="5891" width="26.7109375" style="155" customWidth="1"/>
    <col min="5892" max="5894" width="0" style="155" hidden="1" customWidth="1"/>
    <col min="5895" max="5895" width="18.85546875" style="155" customWidth="1"/>
    <col min="5896" max="5903" width="0" style="155" hidden="1" customWidth="1"/>
    <col min="5904" max="5904" width="21.5703125" style="155" customWidth="1"/>
    <col min="5905" max="5907" width="0" style="155" hidden="1" customWidth="1"/>
    <col min="5908" max="5908" width="20.7109375" style="155" customWidth="1"/>
    <col min="5909" max="5916" width="0" style="155" hidden="1" customWidth="1"/>
    <col min="5917" max="5917" width="21.5703125" style="155" customWidth="1"/>
    <col min="5918" max="5920" width="0" style="155" hidden="1" customWidth="1"/>
    <col min="5921" max="5921" width="20.42578125" style="155" customWidth="1"/>
    <col min="5922" max="5929" width="0" style="155" hidden="1" customWidth="1"/>
    <col min="5930" max="5930" width="23" style="155" customWidth="1"/>
    <col min="5931" max="5931" width="21.28515625" style="155" bestFit="1" customWidth="1"/>
    <col min="5932" max="5932" width="19.5703125" style="155" customWidth="1"/>
    <col min="5933" max="5933" width="20" style="155" customWidth="1"/>
    <col min="5934" max="5934" width="19.7109375" style="155" customWidth="1"/>
    <col min="5935" max="5935" width="14.140625" style="155" customWidth="1"/>
    <col min="5936" max="5936" width="24.7109375" style="155" customWidth="1"/>
    <col min="5937" max="5937" width="16.85546875" style="155" customWidth="1"/>
    <col min="5938" max="5938" width="12.85546875" style="155" bestFit="1" customWidth="1"/>
    <col min="5939" max="5939" width="11.85546875" style="155" bestFit="1" customWidth="1"/>
    <col min="5940" max="5940" width="12.85546875" style="155" bestFit="1" customWidth="1"/>
    <col min="5941" max="5941" width="13.85546875" style="155" bestFit="1" customWidth="1"/>
    <col min="5942" max="5942" width="11.42578125" style="155"/>
    <col min="5943" max="5943" width="11.85546875" style="155" bestFit="1" customWidth="1"/>
    <col min="5944" max="5944" width="12.85546875" style="155" bestFit="1" customWidth="1"/>
    <col min="5945" max="5945" width="11.42578125" style="155"/>
    <col min="5946" max="5946" width="11.85546875" style="155" bestFit="1" customWidth="1"/>
    <col min="5947" max="6144" width="11.42578125" style="155"/>
    <col min="6145" max="6145" width="15.85546875" style="155" customWidth="1"/>
    <col min="6146" max="6146" width="42.28515625" style="155" customWidth="1"/>
    <col min="6147" max="6147" width="26.7109375" style="155" customWidth="1"/>
    <col min="6148" max="6150" width="0" style="155" hidden="1" customWidth="1"/>
    <col min="6151" max="6151" width="18.85546875" style="155" customWidth="1"/>
    <col min="6152" max="6159" width="0" style="155" hidden="1" customWidth="1"/>
    <col min="6160" max="6160" width="21.5703125" style="155" customWidth="1"/>
    <col min="6161" max="6163" width="0" style="155" hidden="1" customWidth="1"/>
    <col min="6164" max="6164" width="20.7109375" style="155" customWidth="1"/>
    <col min="6165" max="6172" width="0" style="155" hidden="1" customWidth="1"/>
    <col min="6173" max="6173" width="21.5703125" style="155" customWidth="1"/>
    <col min="6174" max="6176" width="0" style="155" hidden="1" customWidth="1"/>
    <col min="6177" max="6177" width="20.42578125" style="155" customWidth="1"/>
    <col min="6178" max="6185" width="0" style="155" hidden="1" customWidth="1"/>
    <col min="6186" max="6186" width="23" style="155" customWidth="1"/>
    <col min="6187" max="6187" width="21.28515625" style="155" bestFit="1" customWidth="1"/>
    <col min="6188" max="6188" width="19.5703125" style="155" customWidth="1"/>
    <col min="6189" max="6189" width="20" style="155" customWidth="1"/>
    <col min="6190" max="6190" width="19.7109375" style="155" customWidth="1"/>
    <col min="6191" max="6191" width="14.140625" style="155" customWidth="1"/>
    <col min="6192" max="6192" width="24.7109375" style="155" customWidth="1"/>
    <col min="6193" max="6193" width="16.85546875" style="155" customWidth="1"/>
    <col min="6194" max="6194" width="12.85546875" style="155" bestFit="1" customWidth="1"/>
    <col min="6195" max="6195" width="11.85546875" style="155" bestFit="1" customWidth="1"/>
    <col min="6196" max="6196" width="12.85546875" style="155" bestFit="1" customWidth="1"/>
    <col min="6197" max="6197" width="13.85546875" style="155" bestFit="1" customWidth="1"/>
    <col min="6198" max="6198" width="11.42578125" style="155"/>
    <col min="6199" max="6199" width="11.85546875" style="155" bestFit="1" customWidth="1"/>
    <col min="6200" max="6200" width="12.85546875" style="155" bestFit="1" customWidth="1"/>
    <col min="6201" max="6201" width="11.42578125" style="155"/>
    <col min="6202" max="6202" width="11.85546875" style="155" bestFit="1" customWidth="1"/>
    <col min="6203" max="6400" width="11.42578125" style="155"/>
    <col min="6401" max="6401" width="15.85546875" style="155" customWidth="1"/>
    <col min="6402" max="6402" width="42.28515625" style="155" customWidth="1"/>
    <col min="6403" max="6403" width="26.7109375" style="155" customWidth="1"/>
    <col min="6404" max="6406" width="0" style="155" hidden="1" customWidth="1"/>
    <col min="6407" max="6407" width="18.85546875" style="155" customWidth="1"/>
    <col min="6408" max="6415" width="0" style="155" hidden="1" customWidth="1"/>
    <col min="6416" max="6416" width="21.5703125" style="155" customWidth="1"/>
    <col min="6417" max="6419" width="0" style="155" hidden="1" customWidth="1"/>
    <col min="6420" max="6420" width="20.7109375" style="155" customWidth="1"/>
    <col min="6421" max="6428" width="0" style="155" hidden="1" customWidth="1"/>
    <col min="6429" max="6429" width="21.5703125" style="155" customWidth="1"/>
    <col min="6430" max="6432" width="0" style="155" hidden="1" customWidth="1"/>
    <col min="6433" max="6433" width="20.42578125" style="155" customWidth="1"/>
    <col min="6434" max="6441" width="0" style="155" hidden="1" customWidth="1"/>
    <col min="6442" max="6442" width="23" style="155" customWidth="1"/>
    <col min="6443" max="6443" width="21.28515625" style="155" bestFit="1" customWidth="1"/>
    <col min="6444" max="6444" width="19.5703125" style="155" customWidth="1"/>
    <col min="6445" max="6445" width="20" style="155" customWidth="1"/>
    <col min="6446" max="6446" width="19.7109375" style="155" customWidth="1"/>
    <col min="6447" max="6447" width="14.140625" style="155" customWidth="1"/>
    <col min="6448" max="6448" width="24.7109375" style="155" customWidth="1"/>
    <col min="6449" max="6449" width="16.85546875" style="155" customWidth="1"/>
    <col min="6450" max="6450" width="12.85546875" style="155" bestFit="1" customWidth="1"/>
    <col min="6451" max="6451" width="11.85546875" style="155" bestFit="1" customWidth="1"/>
    <col min="6452" max="6452" width="12.85546875" style="155" bestFit="1" customWidth="1"/>
    <col min="6453" max="6453" width="13.85546875" style="155" bestFit="1" customWidth="1"/>
    <col min="6454" max="6454" width="11.42578125" style="155"/>
    <col min="6455" max="6455" width="11.85546875" style="155" bestFit="1" customWidth="1"/>
    <col min="6456" max="6456" width="12.85546875" style="155" bestFit="1" customWidth="1"/>
    <col min="6457" max="6457" width="11.42578125" style="155"/>
    <col min="6458" max="6458" width="11.85546875" style="155" bestFit="1" customWidth="1"/>
    <col min="6459" max="6656" width="11.42578125" style="155"/>
    <col min="6657" max="6657" width="15.85546875" style="155" customWidth="1"/>
    <col min="6658" max="6658" width="42.28515625" style="155" customWidth="1"/>
    <col min="6659" max="6659" width="26.7109375" style="155" customWidth="1"/>
    <col min="6660" max="6662" width="0" style="155" hidden="1" customWidth="1"/>
    <col min="6663" max="6663" width="18.85546875" style="155" customWidth="1"/>
    <col min="6664" max="6671" width="0" style="155" hidden="1" customWidth="1"/>
    <col min="6672" max="6672" width="21.5703125" style="155" customWidth="1"/>
    <col min="6673" max="6675" width="0" style="155" hidden="1" customWidth="1"/>
    <col min="6676" max="6676" width="20.7109375" style="155" customWidth="1"/>
    <col min="6677" max="6684" width="0" style="155" hidden="1" customWidth="1"/>
    <col min="6685" max="6685" width="21.5703125" style="155" customWidth="1"/>
    <col min="6686" max="6688" width="0" style="155" hidden="1" customWidth="1"/>
    <col min="6689" max="6689" width="20.42578125" style="155" customWidth="1"/>
    <col min="6690" max="6697" width="0" style="155" hidden="1" customWidth="1"/>
    <col min="6698" max="6698" width="23" style="155" customWidth="1"/>
    <col min="6699" max="6699" width="21.28515625" style="155" bestFit="1" customWidth="1"/>
    <col min="6700" max="6700" width="19.5703125" style="155" customWidth="1"/>
    <col min="6701" max="6701" width="20" style="155" customWidth="1"/>
    <col min="6702" max="6702" width="19.7109375" style="155" customWidth="1"/>
    <col min="6703" max="6703" width="14.140625" style="155" customWidth="1"/>
    <col min="6704" max="6704" width="24.7109375" style="155" customWidth="1"/>
    <col min="6705" max="6705" width="16.85546875" style="155" customWidth="1"/>
    <col min="6706" max="6706" width="12.85546875" style="155" bestFit="1" customWidth="1"/>
    <col min="6707" max="6707" width="11.85546875" style="155" bestFit="1" customWidth="1"/>
    <col min="6708" max="6708" width="12.85546875" style="155" bestFit="1" customWidth="1"/>
    <col min="6709" max="6709" width="13.85546875" style="155" bestFit="1" customWidth="1"/>
    <col min="6710" max="6710" width="11.42578125" style="155"/>
    <col min="6711" max="6711" width="11.85546875" style="155" bestFit="1" customWidth="1"/>
    <col min="6712" max="6712" width="12.85546875" style="155" bestFit="1" customWidth="1"/>
    <col min="6713" max="6713" width="11.42578125" style="155"/>
    <col min="6714" max="6714" width="11.85546875" style="155" bestFit="1" customWidth="1"/>
    <col min="6715" max="6912" width="11.42578125" style="155"/>
    <col min="6913" max="6913" width="15.85546875" style="155" customWidth="1"/>
    <col min="6914" max="6914" width="42.28515625" style="155" customWidth="1"/>
    <col min="6915" max="6915" width="26.7109375" style="155" customWidth="1"/>
    <col min="6916" max="6918" width="0" style="155" hidden="1" customWidth="1"/>
    <col min="6919" max="6919" width="18.85546875" style="155" customWidth="1"/>
    <col min="6920" max="6927" width="0" style="155" hidden="1" customWidth="1"/>
    <col min="6928" max="6928" width="21.5703125" style="155" customWidth="1"/>
    <col min="6929" max="6931" width="0" style="155" hidden="1" customWidth="1"/>
    <col min="6932" max="6932" width="20.7109375" style="155" customWidth="1"/>
    <col min="6933" max="6940" width="0" style="155" hidden="1" customWidth="1"/>
    <col min="6941" max="6941" width="21.5703125" style="155" customWidth="1"/>
    <col min="6942" max="6944" width="0" style="155" hidden="1" customWidth="1"/>
    <col min="6945" max="6945" width="20.42578125" style="155" customWidth="1"/>
    <col min="6946" max="6953" width="0" style="155" hidden="1" customWidth="1"/>
    <col min="6954" max="6954" width="23" style="155" customWidth="1"/>
    <col min="6955" max="6955" width="21.28515625" style="155" bestFit="1" customWidth="1"/>
    <col min="6956" max="6956" width="19.5703125" style="155" customWidth="1"/>
    <col min="6957" max="6957" width="20" style="155" customWidth="1"/>
    <col min="6958" max="6958" width="19.7109375" style="155" customWidth="1"/>
    <col min="6959" max="6959" width="14.140625" style="155" customWidth="1"/>
    <col min="6960" max="6960" width="24.7109375" style="155" customWidth="1"/>
    <col min="6961" max="6961" width="16.85546875" style="155" customWidth="1"/>
    <col min="6962" max="6962" width="12.85546875" style="155" bestFit="1" customWidth="1"/>
    <col min="6963" max="6963" width="11.85546875" style="155" bestFit="1" customWidth="1"/>
    <col min="6964" max="6964" width="12.85546875" style="155" bestFit="1" customWidth="1"/>
    <col min="6965" max="6965" width="13.85546875" style="155" bestFit="1" customWidth="1"/>
    <col min="6966" max="6966" width="11.42578125" style="155"/>
    <col min="6967" max="6967" width="11.85546875" style="155" bestFit="1" customWidth="1"/>
    <col min="6968" max="6968" width="12.85546875" style="155" bestFit="1" customWidth="1"/>
    <col min="6969" max="6969" width="11.42578125" style="155"/>
    <col min="6970" max="6970" width="11.85546875" style="155" bestFit="1" customWidth="1"/>
    <col min="6971" max="7168" width="11.42578125" style="155"/>
    <col min="7169" max="7169" width="15.85546875" style="155" customWidth="1"/>
    <col min="7170" max="7170" width="42.28515625" style="155" customWidth="1"/>
    <col min="7171" max="7171" width="26.7109375" style="155" customWidth="1"/>
    <col min="7172" max="7174" width="0" style="155" hidden="1" customWidth="1"/>
    <col min="7175" max="7175" width="18.85546875" style="155" customWidth="1"/>
    <col min="7176" max="7183" width="0" style="155" hidden="1" customWidth="1"/>
    <col min="7184" max="7184" width="21.5703125" style="155" customWidth="1"/>
    <col min="7185" max="7187" width="0" style="155" hidden="1" customWidth="1"/>
    <col min="7188" max="7188" width="20.7109375" style="155" customWidth="1"/>
    <col min="7189" max="7196" width="0" style="155" hidden="1" customWidth="1"/>
    <col min="7197" max="7197" width="21.5703125" style="155" customWidth="1"/>
    <col min="7198" max="7200" width="0" style="155" hidden="1" customWidth="1"/>
    <col min="7201" max="7201" width="20.42578125" style="155" customWidth="1"/>
    <col min="7202" max="7209" width="0" style="155" hidden="1" customWidth="1"/>
    <col min="7210" max="7210" width="23" style="155" customWidth="1"/>
    <col min="7211" max="7211" width="21.28515625" style="155" bestFit="1" customWidth="1"/>
    <col min="7212" max="7212" width="19.5703125" style="155" customWidth="1"/>
    <col min="7213" max="7213" width="20" style="155" customWidth="1"/>
    <col min="7214" max="7214" width="19.7109375" style="155" customWidth="1"/>
    <col min="7215" max="7215" width="14.140625" style="155" customWidth="1"/>
    <col min="7216" max="7216" width="24.7109375" style="155" customWidth="1"/>
    <col min="7217" max="7217" width="16.85546875" style="155" customWidth="1"/>
    <col min="7218" max="7218" width="12.85546875" style="155" bestFit="1" customWidth="1"/>
    <col min="7219" max="7219" width="11.85546875" style="155" bestFit="1" customWidth="1"/>
    <col min="7220" max="7220" width="12.85546875" style="155" bestFit="1" customWidth="1"/>
    <col min="7221" max="7221" width="13.85546875" style="155" bestFit="1" customWidth="1"/>
    <col min="7222" max="7222" width="11.42578125" style="155"/>
    <col min="7223" max="7223" width="11.85546875" style="155" bestFit="1" customWidth="1"/>
    <col min="7224" max="7224" width="12.85546875" style="155" bestFit="1" customWidth="1"/>
    <col min="7225" max="7225" width="11.42578125" style="155"/>
    <col min="7226" max="7226" width="11.85546875" style="155" bestFit="1" customWidth="1"/>
    <col min="7227" max="7424" width="11.42578125" style="155"/>
    <col min="7425" max="7425" width="15.85546875" style="155" customWidth="1"/>
    <col min="7426" max="7426" width="42.28515625" style="155" customWidth="1"/>
    <col min="7427" max="7427" width="26.7109375" style="155" customWidth="1"/>
    <col min="7428" max="7430" width="0" style="155" hidden="1" customWidth="1"/>
    <col min="7431" max="7431" width="18.85546875" style="155" customWidth="1"/>
    <col min="7432" max="7439" width="0" style="155" hidden="1" customWidth="1"/>
    <col min="7440" max="7440" width="21.5703125" style="155" customWidth="1"/>
    <col min="7441" max="7443" width="0" style="155" hidden="1" customWidth="1"/>
    <col min="7444" max="7444" width="20.7109375" style="155" customWidth="1"/>
    <col min="7445" max="7452" width="0" style="155" hidden="1" customWidth="1"/>
    <col min="7453" max="7453" width="21.5703125" style="155" customWidth="1"/>
    <col min="7454" max="7456" width="0" style="155" hidden="1" customWidth="1"/>
    <col min="7457" max="7457" width="20.42578125" style="155" customWidth="1"/>
    <col min="7458" max="7465" width="0" style="155" hidden="1" customWidth="1"/>
    <col min="7466" max="7466" width="23" style="155" customWidth="1"/>
    <col min="7467" max="7467" width="21.28515625" style="155" bestFit="1" customWidth="1"/>
    <col min="7468" max="7468" width="19.5703125" style="155" customWidth="1"/>
    <col min="7469" max="7469" width="20" style="155" customWidth="1"/>
    <col min="7470" max="7470" width="19.7109375" style="155" customWidth="1"/>
    <col min="7471" max="7471" width="14.140625" style="155" customWidth="1"/>
    <col min="7472" max="7472" width="24.7109375" style="155" customWidth="1"/>
    <col min="7473" max="7473" width="16.85546875" style="155" customWidth="1"/>
    <col min="7474" max="7474" width="12.85546875" style="155" bestFit="1" customWidth="1"/>
    <col min="7475" max="7475" width="11.85546875" style="155" bestFit="1" customWidth="1"/>
    <col min="7476" max="7476" width="12.85546875" style="155" bestFit="1" customWidth="1"/>
    <col min="7477" max="7477" width="13.85546875" style="155" bestFit="1" customWidth="1"/>
    <col min="7478" max="7478" width="11.42578125" style="155"/>
    <col min="7479" max="7479" width="11.85546875" style="155" bestFit="1" customWidth="1"/>
    <col min="7480" max="7480" width="12.85546875" style="155" bestFit="1" customWidth="1"/>
    <col min="7481" max="7481" width="11.42578125" style="155"/>
    <col min="7482" max="7482" width="11.85546875" style="155" bestFit="1" customWidth="1"/>
    <col min="7483" max="7680" width="11.42578125" style="155"/>
    <col min="7681" max="7681" width="15.85546875" style="155" customWidth="1"/>
    <col min="7682" max="7682" width="42.28515625" style="155" customWidth="1"/>
    <col min="7683" max="7683" width="26.7109375" style="155" customWidth="1"/>
    <col min="7684" max="7686" width="0" style="155" hidden="1" customWidth="1"/>
    <col min="7687" max="7687" width="18.85546875" style="155" customWidth="1"/>
    <col min="7688" max="7695" width="0" style="155" hidden="1" customWidth="1"/>
    <col min="7696" max="7696" width="21.5703125" style="155" customWidth="1"/>
    <col min="7697" max="7699" width="0" style="155" hidden="1" customWidth="1"/>
    <col min="7700" max="7700" width="20.7109375" style="155" customWidth="1"/>
    <col min="7701" max="7708" width="0" style="155" hidden="1" customWidth="1"/>
    <col min="7709" max="7709" width="21.5703125" style="155" customWidth="1"/>
    <col min="7710" max="7712" width="0" style="155" hidden="1" customWidth="1"/>
    <col min="7713" max="7713" width="20.42578125" style="155" customWidth="1"/>
    <col min="7714" max="7721" width="0" style="155" hidden="1" customWidth="1"/>
    <col min="7722" max="7722" width="23" style="155" customWidth="1"/>
    <col min="7723" max="7723" width="21.28515625" style="155" bestFit="1" customWidth="1"/>
    <col min="7724" max="7724" width="19.5703125" style="155" customWidth="1"/>
    <col min="7725" max="7725" width="20" style="155" customWidth="1"/>
    <col min="7726" max="7726" width="19.7109375" style="155" customWidth="1"/>
    <col min="7727" max="7727" width="14.140625" style="155" customWidth="1"/>
    <col min="7728" max="7728" width="24.7109375" style="155" customWidth="1"/>
    <col min="7729" max="7729" width="16.85546875" style="155" customWidth="1"/>
    <col min="7730" max="7730" width="12.85546875" style="155" bestFit="1" customWidth="1"/>
    <col min="7731" max="7731" width="11.85546875" style="155" bestFit="1" customWidth="1"/>
    <col min="7732" max="7732" width="12.85546875" style="155" bestFit="1" customWidth="1"/>
    <col min="7733" max="7733" width="13.85546875" style="155" bestFit="1" customWidth="1"/>
    <col min="7734" max="7734" width="11.42578125" style="155"/>
    <col min="7735" max="7735" width="11.85546875" style="155" bestFit="1" customWidth="1"/>
    <col min="7736" max="7736" width="12.85546875" style="155" bestFit="1" customWidth="1"/>
    <col min="7737" max="7737" width="11.42578125" style="155"/>
    <col min="7738" max="7738" width="11.85546875" style="155" bestFit="1" customWidth="1"/>
    <col min="7739" max="7936" width="11.42578125" style="155"/>
    <col min="7937" max="7937" width="15.85546875" style="155" customWidth="1"/>
    <col min="7938" max="7938" width="42.28515625" style="155" customWidth="1"/>
    <col min="7939" max="7939" width="26.7109375" style="155" customWidth="1"/>
    <col min="7940" max="7942" width="0" style="155" hidden="1" customWidth="1"/>
    <col min="7943" max="7943" width="18.85546875" style="155" customWidth="1"/>
    <col min="7944" max="7951" width="0" style="155" hidden="1" customWidth="1"/>
    <col min="7952" max="7952" width="21.5703125" style="155" customWidth="1"/>
    <col min="7953" max="7955" width="0" style="155" hidden="1" customWidth="1"/>
    <col min="7956" max="7956" width="20.7109375" style="155" customWidth="1"/>
    <col min="7957" max="7964" width="0" style="155" hidden="1" customWidth="1"/>
    <col min="7965" max="7965" width="21.5703125" style="155" customWidth="1"/>
    <col min="7966" max="7968" width="0" style="155" hidden="1" customWidth="1"/>
    <col min="7969" max="7969" width="20.42578125" style="155" customWidth="1"/>
    <col min="7970" max="7977" width="0" style="155" hidden="1" customWidth="1"/>
    <col min="7978" max="7978" width="23" style="155" customWidth="1"/>
    <col min="7979" max="7979" width="21.28515625" style="155" bestFit="1" customWidth="1"/>
    <col min="7980" max="7980" width="19.5703125" style="155" customWidth="1"/>
    <col min="7981" max="7981" width="20" style="155" customWidth="1"/>
    <col min="7982" max="7982" width="19.7109375" style="155" customWidth="1"/>
    <col min="7983" max="7983" width="14.140625" style="155" customWidth="1"/>
    <col min="7984" max="7984" width="24.7109375" style="155" customWidth="1"/>
    <col min="7985" max="7985" width="16.85546875" style="155" customWidth="1"/>
    <col min="7986" max="7986" width="12.85546875" style="155" bestFit="1" customWidth="1"/>
    <col min="7987" max="7987" width="11.85546875" style="155" bestFit="1" customWidth="1"/>
    <col min="7988" max="7988" width="12.85546875" style="155" bestFit="1" customWidth="1"/>
    <col min="7989" max="7989" width="13.85546875" style="155" bestFit="1" customWidth="1"/>
    <col min="7990" max="7990" width="11.42578125" style="155"/>
    <col min="7991" max="7991" width="11.85546875" style="155" bestFit="1" customWidth="1"/>
    <col min="7992" max="7992" width="12.85546875" style="155" bestFit="1" customWidth="1"/>
    <col min="7993" max="7993" width="11.42578125" style="155"/>
    <col min="7994" max="7994" width="11.85546875" style="155" bestFit="1" customWidth="1"/>
    <col min="7995" max="8192" width="11.42578125" style="155"/>
    <col min="8193" max="8193" width="15.85546875" style="155" customWidth="1"/>
    <col min="8194" max="8194" width="42.28515625" style="155" customWidth="1"/>
    <col min="8195" max="8195" width="26.7109375" style="155" customWidth="1"/>
    <col min="8196" max="8198" width="0" style="155" hidden="1" customWidth="1"/>
    <col min="8199" max="8199" width="18.85546875" style="155" customWidth="1"/>
    <col min="8200" max="8207" width="0" style="155" hidden="1" customWidth="1"/>
    <col min="8208" max="8208" width="21.5703125" style="155" customWidth="1"/>
    <col min="8209" max="8211" width="0" style="155" hidden="1" customWidth="1"/>
    <col min="8212" max="8212" width="20.7109375" style="155" customWidth="1"/>
    <col min="8213" max="8220" width="0" style="155" hidden="1" customWidth="1"/>
    <col min="8221" max="8221" width="21.5703125" style="155" customWidth="1"/>
    <col min="8222" max="8224" width="0" style="155" hidden="1" customWidth="1"/>
    <col min="8225" max="8225" width="20.42578125" style="155" customWidth="1"/>
    <col min="8226" max="8233" width="0" style="155" hidden="1" customWidth="1"/>
    <col min="8234" max="8234" width="23" style="155" customWidth="1"/>
    <col min="8235" max="8235" width="21.28515625" style="155" bestFit="1" customWidth="1"/>
    <col min="8236" max="8236" width="19.5703125" style="155" customWidth="1"/>
    <col min="8237" max="8237" width="20" style="155" customWidth="1"/>
    <col min="8238" max="8238" width="19.7109375" style="155" customWidth="1"/>
    <col min="8239" max="8239" width="14.140625" style="155" customWidth="1"/>
    <col min="8240" max="8240" width="24.7109375" style="155" customWidth="1"/>
    <col min="8241" max="8241" width="16.85546875" style="155" customWidth="1"/>
    <col min="8242" max="8242" width="12.85546875" style="155" bestFit="1" customWidth="1"/>
    <col min="8243" max="8243" width="11.85546875" style="155" bestFit="1" customWidth="1"/>
    <col min="8244" max="8244" width="12.85546875" style="155" bestFit="1" customWidth="1"/>
    <col min="8245" max="8245" width="13.85546875" style="155" bestFit="1" customWidth="1"/>
    <col min="8246" max="8246" width="11.42578125" style="155"/>
    <col min="8247" max="8247" width="11.85546875" style="155" bestFit="1" customWidth="1"/>
    <col min="8248" max="8248" width="12.85546875" style="155" bestFit="1" customWidth="1"/>
    <col min="8249" max="8249" width="11.42578125" style="155"/>
    <col min="8250" max="8250" width="11.85546875" style="155" bestFit="1" customWidth="1"/>
    <col min="8251" max="8448" width="11.42578125" style="155"/>
    <col min="8449" max="8449" width="15.85546875" style="155" customWidth="1"/>
    <col min="8450" max="8450" width="42.28515625" style="155" customWidth="1"/>
    <col min="8451" max="8451" width="26.7109375" style="155" customWidth="1"/>
    <col min="8452" max="8454" width="0" style="155" hidden="1" customWidth="1"/>
    <col min="8455" max="8455" width="18.85546875" style="155" customWidth="1"/>
    <col min="8456" max="8463" width="0" style="155" hidden="1" customWidth="1"/>
    <col min="8464" max="8464" width="21.5703125" style="155" customWidth="1"/>
    <col min="8465" max="8467" width="0" style="155" hidden="1" customWidth="1"/>
    <col min="8468" max="8468" width="20.7109375" style="155" customWidth="1"/>
    <col min="8469" max="8476" width="0" style="155" hidden="1" customWidth="1"/>
    <col min="8477" max="8477" width="21.5703125" style="155" customWidth="1"/>
    <col min="8478" max="8480" width="0" style="155" hidden="1" customWidth="1"/>
    <col min="8481" max="8481" width="20.42578125" style="155" customWidth="1"/>
    <col min="8482" max="8489" width="0" style="155" hidden="1" customWidth="1"/>
    <col min="8490" max="8490" width="23" style="155" customWidth="1"/>
    <col min="8491" max="8491" width="21.28515625" style="155" bestFit="1" customWidth="1"/>
    <col min="8492" max="8492" width="19.5703125" style="155" customWidth="1"/>
    <col min="8493" max="8493" width="20" style="155" customWidth="1"/>
    <col min="8494" max="8494" width="19.7109375" style="155" customWidth="1"/>
    <col min="8495" max="8495" width="14.140625" style="155" customWidth="1"/>
    <col min="8496" max="8496" width="24.7109375" style="155" customWidth="1"/>
    <col min="8497" max="8497" width="16.85546875" style="155" customWidth="1"/>
    <col min="8498" max="8498" width="12.85546875" style="155" bestFit="1" customWidth="1"/>
    <col min="8499" max="8499" width="11.85546875" style="155" bestFit="1" customWidth="1"/>
    <col min="8500" max="8500" width="12.85546875" style="155" bestFit="1" customWidth="1"/>
    <col min="8501" max="8501" width="13.85546875" style="155" bestFit="1" customWidth="1"/>
    <col min="8502" max="8502" width="11.42578125" style="155"/>
    <col min="8503" max="8503" width="11.85546875" style="155" bestFit="1" customWidth="1"/>
    <col min="8504" max="8504" width="12.85546875" style="155" bestFit="1" customWidth="1"/>
    <col min="8505" max="8505" width="11.42578125" style="155"/>
    <col min="8506" max="8506" width="11.85546875" style="155" bestFit="1" customWidth="1"/>
    <col min="8507" max="8704" width="11.42578125" style="155"/>
    <col min="8705" max="8705" width="15.85546875" style="155" customWidth="1"/>
    <col min="8706" max="8706" width="42.28515625" style="155" customWidth="1"/>
    <col min="8707" max="8707" width="26.7109375" style="155" customWidth="1"/>
    <col min="8708" max="8710" width="0" style="155" hidden="1" customWidth="1"/>
    <col min="8711" max="8711" width="18.85546875" style="155" customWidth="1"/>
    <col min="8712" max="8719" width="0" style="155" hidden="1" customWidth="1"/>
    <col min="8720" max="8720" width="21.5703125" style="155" customWidth="1"/>
    <col min="8721" max="8723" width="0" style="155" hidden="1" customWidth="1"/>
    <col min="8724" max="8724" width="20.7109375" style="155" customWidth="1"/>
    <col min="8725" max="8732" width="0" style="155" hidden="1" customWidth="1"/>
    <col min="8733" max="8733" width="21.5703125" style="155" customWidth="1"/>
    <col min="8734" max="8736" width="0" style="155" hidden="1" customWidth="1"/>
    <col min="8737" max="8737" width="20.42578125" style="155" customWidth="1"/>
    <col min="8738" max="8745" width="0" style="155" hidden="1" customWidth="1"/>
    <col min="8746" max="8746" width="23" style="155" customWidth="1"/>
    <col min="8747" max="8747" width="21.28515625" style="155" bestFit="1" customWidth="1"/>
    <col min="8748" max="8748" width="19.5703125" style="155" customWidth="1"/>
    <col min="8749" max="8749" width="20" style="155" customWidth="1"/>
    <col min="8750" max="8750" width="19.7109375" style="155" customWidth="1"/>
    <col min="8751" max="8751" width="14.140625" style="155" customWidth="1"/>
    <col min="8752" max="8752" width="24.7109375" style="155" customWidth="1"/>
    <col min="8753" max="8753" width="16.85546875" style="155" customWidth="1"/>
    <col min="8754" max="8754" width="12.85546875" style="155" bestFit="1" customWidth="1"/>
    <col min="8755" max="8755" width="11.85546875" style="155" bestFit="1" customWidth="1"/>
    <col min="8756" max="8756" width="12.85546875" style="155" bestFit="1" customWidth="1"/>
    <col min="8757" max="8757" width="13.85546875" style="155" bestFit="1" customWidth="1"/>
    <col min="8758" max="8758" width="11.42578125" style="155"/>
    <col min="8759" max="8759" width="11.85546875" style="155" bestFit="1" customWidth="1"/>
    <col min="8760" max="8760" width="12.85546875" style="155" bestFit="1" customWidth="1"/>
    <col min="8761" max="8761" width="11.42578125" style="155"/>
    <col min="8762" max="8762" width="11.85546875" style="155" bestFit="1" customWidth="1"/>
    <col min="8763" max="8960" width="11.42578125" style="155"/>
    <col min="8961" max="8961" width="15.85546875" style="155" customWidth="1"/>
    <col min="8962" max="8962" width="42.28515625" style="155" customWidth="1"/>
    <col min="8963" max="8963" width="26.7109375" style="155" customWidth="1"/>
    <col min="8964" max="8966" width="0" style="155" hidden="1" customWidth="1"/>
    <col min="8967" max="8967" width="18.85546875" style="155" customWidth="1"/>
    <col min="8968" max="8975" width="0" style="155" hidden="1" customWidth="1"/>
    <col min="8976" max="8976" width="21.5703125" style="155" customWidth="1"/>
    <col min="8977" max="8979" width="0" style="155" hidden="1" customWidth="1"/>
    <col min="8980" max="8980" width="20.7109375" style="155" customWidth="1"/>
    <col min="8981" max="8988" width="0" style="155" hidden="1" customWidth="1"/>
    <col min="8989" max="8989" width="21.5703125" style="155" customWidth="1"/>
    <col min="8990" max="8992" width="0" style="155" hidden="1" customWidth="1"/>
    <col min="8993" max="8993" width="20.42578125" style="155" customWidth="1"/>
    <col min="8994" max="9001" width="0" style="155" hidden="1" customWidth="1"/>
    <col min="9002" max="9002" width="23" style="155" customWidth="1"/>
    <col min="9003" max="9003" width="21.28515625" style="155" bestFit="1" customWidth="1"/>
    <col min="9004" max="9004" width="19.5703125" style="155" customWidth="1"/>
    <col min="9005" max="9005" width="20" style="155" customWidth="1"/>
    <col min="9006" max="9006" width="19.7109375" style="155" customWidth="1"/>
    <col min="9007" max="9007" width="14.140625" style="155" customWidth="1"/>
    <col min="9008" max="9008" width="24.7109375" style="155" customWidth="1"/>
    <col min="9009" max="9009" width="16.85546875" style="155" customWidth="1"/>
    <col min="9010" max="9010" width="12.85546875" style="155" bestFit="1" customWidth="1"/>
    <col min="9011" max="9011" width="11.85546875" style="155" bestFit="1" customWidth="1"/>
    <col min="9012" max="9012" width="12.85546875" style="155" bestFit="1" customWidth="1"/>
    <col min="9013" max="9013" width="13.85546875" style="155" bestFit="1" customWidth="1"/>
    <col min="9014" max="9014" width="11.42578125" style="155"/>
    <col min="9015" max="9015" width="11.85546875" style="155" bestFit="1" customWidth="1"/>
    <col min="9016" max="9016" width="12.85546875" style="155" bestFit="1" customWidth="1"/>
    <col min="9017" max="9017" width="11.42578125" style="155"/>
    <col min="9018" max="9018" width="11.85546875" style="155" bestFit="1" customWidth="1"/>
    <col min="9019" max="9216" width="11.42578125" style="155"/>
    <col min="9217" max="9217" width="15.85546875" style="155" customWidth="1"/>
    <col min="9218" max="9218" width="42.28515625" style="155" customWidth="1"/>
    <col min="9219" max="9219" width="26.7109375" style="155" customWidth="1"/>
    <col min="9220" max="9222" width="0" style="155" hidden="1" customWidth="1"/>
    <col min="9223" max="9223" width="18.85546875" style="155" customWidth="1"/>
    <col min="9224" max="9231" width="0" style="155" hidden="1" customWidth="1"/>
    <col min="9232" max="9232" width="21.5703125" style="155" customWidth="1"/>
    <col min="9233" max="9235" width="0" style="155" hidden="1" customWidth="1"/>
    <col min="9236" max="9236" width="20.7109375" style="155" customWidth="1"/>
    <col min="9237" max="9244" width="0" style="155" hidden="1" customWidth="1"/>
    <col min="9245" max="9245" width="21.5703125" style="155" customWidth="1"/>
    <col min="9246" max="9248" width="0" style="155" hidden="1" customWidth="1"/>
    <col min="9249" max="9249" width="20.42578125" style="155" customWidth="1"/>
    <col min="9250" max="9257" width="0" style="155" hidden="1" customWidth="1"/>
    <col min="9258" max="9258" width="23" style="155" customWidth="1"/>
    <col min="9259" max="9259" width="21.28515625" style="155" bestFit="1" customWidth="1"/>
    <col min="9260" max="9260" width="19.5703125" style="155" customWidth="1"/>
    <col min="9261" max="9261" width="20" style="155" customWidth="1"/>
    <col min="9262" max="9262" width="19.7109375" style="155" customWidth="1"/>
    <col min="9263" max="9263" width="14.140625" style="155" customWidth="1"/>
    <col min="9264" max="9264" width="24.7109375" style="155" customWidth="1"/>
    <col min="9265" max="9265" width="16.85546875" style="155" customWidth="1"/>
    <col min="9266" max="9266" width="12.85546875" style="155" bestFit="1" customWidth="1"/>
    <col min="9267" max="9267" width="11.85546875" style="155" bestFit="1" customWidth="1"/>
    <col min="9268" max="9268" width="12.85546875" style="155" bestFit="1" customWidth="1"/>
    <col min="9269" max="9269" width="13.85546875" style="155" bestFit="1" customWidth="1"/>
    <col min="9270" max="9270" width="11.42578125" style="155"/>
    <col min="9271" max="9271" width="11.85546875" style="155" bestFit="1" customWidth="1"/>
    <col min="9272" max="9272" width="12.85546875" style="155" bestFit="1" customWidth="1"/>
    <col min="9273" max="9273" width="11.42578125" style="155"/>
    <col min="9274" max="9274" width="11.85546875" style="155" bestFit="1" customWidth="1"/>
    <col min="9275" max="9472" width="11.42578125" style="155"/>
    <col min="9473" max="9473" width="15.85546875" style="155" customWidth="1"/>
    <col min="9474" max="9474" width="42.28515625" style="155" customWidth="1"/>
    <col min="9475" max="9475" width="26.7109375" style="155" customWidth="1"/>
    <col min="9476" max="9478" width="0" style="155" hidden="1" customWidth="1"/>
    <col min="9479" max="9479" width="18.85546875" style="155" customWidth="1"/>
    <col min="9480" max="9487" width="0" style="155" hidden="1" customWidth="1"/>
    <col min="9488" max="9488" width="21.5703125" style="155" customWidth="1"/>
    <col min="9489" max="9491" width="0" style="155" hidden="1" customWidth="1"/>
    <col min="9492" max="9492" width="20.7109375" style="155" customWidth="1"/>
    <col min="9493" max="9500" width="0" style="155" hidden="1" customWidth="1"/>
    <col min="9501" max="9501" width="21.5703125" style="155" customWidth="1"/>
    <col min="9502" max="9504" width="0" style="155" hidden="1" customWidth="1"/>
    <col min="9505" max="9505" width="20.42578125" style="155" customWidth="1"/>
    <col min="9506" max="9513" width="0" style="155" hidden="1" customWidth="1"/>
    <col min="9514" max="9514" width="23" style="155" customWidth="1"/>
    <col min="9515" max="9515" width="21.28515625" style="155" bestFit="1" customWidth="1"/>
    <col min="9516" max="9516" width="19.5703125" style="155" customWidth="1"/>
    <col min="9517" max="9517" width="20" style="155" customWidth="1"/>
    <col min="9518" max="9518" width="19.7109375" style="155" customWidth="1"/>
    <col min="9519" max="9519" width="14.140625" style="155" customWidth="1"/>
    <col min="9520" max="9520" width="24.7109375" style="155" customWidth="1"/>
    <col min="9521" max="9521" width="16.85546875" style="155" customWidth="1"/>
    <col min="9522" max="9522" width="12.85546875" style="155" bestFit="1" customWidth="1"/>
    <col min="9523" max="9523" width="11.85546875" style="155" bestFit="1" customWidth="1"/>
    <col min="9524" max="9524" width="12.85546875" style="155" bestFit="1" customWidth="1"/>
    <col min="9525" max="9525" width="13.85546875" style="155" bestFit="1" customWidth="1"/>
    <col min="9526" max="9526" width="11.42578125" style="155"/>
    <col min="9527" max="9527" width="11.85546875" style="155" bestFit="1" customWidth="1"/>
    <col min="9528" max="9528" width="12.85546875" style="155" bestFit="1" customWidth="1"/>
    <col min="9529" max="9529" width="11.42578125" style="155"/>
    <col min="9530" max="9530" width="11.85546875" style="155" bestFit="1" customWidth="1"/>
    <col min="9531" max="9728" width="11.42578125" style="155"/>
    <col min="9729" max="9729" width="15.85546875" style="155" customWidth="1"/>
    <col min="9730" max="9730" width="42.28515625" style="155" customWidth="1"/>
    <col min="9731" max="9731" width="26.7109375" style="155" customWidth="1"/>
    <col min="9732" max="9734" width="0" style="155" hidden="1" customWidth="1"/>
    <col min="9735" max="9735" width="18.85546875" style="155" customWidth="1"/>
    <col min="9736" max="9743" width="0" style="155" hidden="1" customWidth="1"/>
    <col min="9744" max="9744" width="21.5703125" style="155" customWidth="1"/>
    <col min="9745" max="9747" width="0" style="155" hidden="1" customWidth="1"/>
    <col min="9748" max="9748" width="20.7109375" style="155" customWidth="1"/>
    <col min="9749" max="9756" width="0" style="155" hidden="1" customWidth="1"/>
    <col min="9757" max="9757" width="21.5703125" style="155" customWidth="1"/>
    <col min="9758" max="9760" width="0" style="155" hidden="1" customWidth="1"/>
    <col min="9761" max="9761" width="20.42578125" style="155" customWidth="1"/>
    <col min="9762" max="9769" width="0" style="155" hidden="1" customWidth="1"/>
    <col min="9770" max="9770" width="23" style="155" customWidth="1"/>
    <col min="9771" max="9771" width="21.28515625" style="155" bestFit="1" customWidth="1"/>
    <col min="9772" max="9772" width="19.5703125" style="155" customWidth="1"/>
    <col min="9773" max="9773" width="20" style="155" customWidth="1"/>
    <col min="9774" max="9774" width="19.7109375" style="155" customWidth="1"/>
    <col min="9775" max="9775" width="14.140625" style="155" customWidth="1"/>
    <col min="9776" max="9776" width="24.7109375" style="155" customWidth="1"/>
    <col min="9777" max="9777" width="16.85546875" style="155" customWidth="1"/>
    <col min="9778" max="9778" width="12.85546875" style="155" bestFit="1" customWidth="1"/>
    <col min="9779" max="9779" width="11.85546875" style="155" bestFit="1" customWidth="1"/>
    <col min="9780" max="9780" width="12.85546875" style="155" bestFit="1" customWidth="1"/>
    <col min="9781" max="9781" width="13.85546875" style="155" bestFit="1" customWidth="1"/>
    <col min="9782" max="9782" width="11.42578125" style="155"/>
    <col min="9783" max="9783" width="11.85546875" style="155" bestFit="1" customWidth="1"/>
    <col min="9784" max="9784" width="12.85546875" style="155" bestFit="1" customWidth="1"/>
    <col min="9785" max="9785" width="11.42578125" style="155"/>
    <col min="9786" max="9786" width="11.85546875" style="155" bestFit="1" customWidth="1"/>
    <col min="9787" max="9984" width="11.42578125" style="155"/>
    <col min="9985" max="9985" width="15.85546875" style="155" customWidth="1"/>
    <col min="9986" max="9986" width="42.28515625" style="155" customWidth="1"/>
    <col min="9987" max="9987" width="26.7109375" style="155" customWidth="1"/>
    <col min="9988" max="9990" width="0" style="155" hidden="1" customWidth="1"/>
    <col min="9991" max="9991" width="18.85546875" style="155" customWidth="1"/>
    <col min="9992" max="9999" width="0" style="155" hidden="1" customWidth="1"/>
    <col min="10000" max="10000" width="21.5703125" style="155" customWidth="1"/>
    <col min="10001" max="10003" width="0" style="155" hidden="1" customWidth="1"/>
    <col min="10004" max="10004" width="20.7109375" style="155" customWidth="1"/>
    <col min="10005" max="10012" width="0" style="155" hidden="1" customWidth="1"/>
    <col min="10013" max="10013" width="21.5703125" style="155" customWidth="1"/>
    <col min="10014" max="10016" width="0" style="155" hidden="1" customWidth="1"/>
    <col min="10017" max="10017" width="20.42578125" style="155" customWidth="1"/>
    <col min="10018" max="10025" width="0" style="155" hidden="1" customWidth="1"/>
    <col min="10026" max="10026" width="23" style="155" customWidth="1"/>
    <col min="10027" max="10027" width="21.28515625" style="155" bestFit="1" customWidth="1"/>
    <col min="10028" max="10028" width="19.5703125" style="155" customWidth="1"/>
    <col min="10029" max="10029" width="20" style="155" customWidth="1"/>
    <col min="10030" max="10030" width="19.7109375" style="155" customWidth="1"/>
    <col min="10031" max="10031" width="14.140625" style="155" customWidth="1"/>
    <col min="10032" max="10032" width="24.7109375" style="155" customWidth="1"/>
    <col min="10033" max="10033" width="16.85546875" style="155" customWidth="1"/>
    <col min="10034" max="10034" width="12.85546875" style="155" bestFit="1" customWidth="1"/>
    <col min="10035" max="10035" width="11.85546875" style="155" bestFit="1" customWidth="1"/>
    <col min="10036" max="10036" width="12.85546875" style="155" bestFit="1" customWidth="1"/>
    <col min="10037" max="10037" width="13.85546875" style="155" bestFit="1" customWidth="1"/>
    <col min="10038" max="10038" width="11.42578125" style="155"/>
    <col min="10039" max="10039" width="11.85546875" style="155" bestFit="1" customWidth="1"/>
    <col min="10040" max="10040" width="12.85546875" style="155" bestFit="1" customWidth="1"/>
    <col min="10041" max="10041" width="11.42578125" style="155"/>
    <col min="10042" max="10042" width="11.85546875" style="155" bestFit="1" customWidth="1"/>
    <col min="10043" max="10240" width="11.42578125" style="155"/>
    <col min="10241" max="10241" width="15.85546875" style="155" customWidth="1"/>
    <col min="10242" max="10242" width="42.28515625" style="155" customWidth="1"/>
    <col min="10243" max="10243" width="26.7109375" style="155" customWidth="1"/>
    <col min="10244" max="10246" width="0" style="155" hidden="1" customWidth="1"/>
    <col min="10247" max="10247" width="18.85546875" style="155" customWidth="1"/>
    <col min="10248" max="10255" width="0" style="155" hidden="1" customWidth="1"/>
    <col min="10256" max="10256" width="21.5703125" style="155" customWidth="1"/>
    <col min="10257" max="10259" width="0" style="155" hidden="1" customWidth="1"/>
    <col min="10260" max="10260" width="20.7109375" style="155" customWidth="1"/>
    <col min="10261" max="10268" width="0" style="155" hidden="1" customWidth="1"/>
    <col min="10269" max="10269" width="21.5703125" style="155" customWidth="1"/>
    <col min="10270" max="10272" width="0" style="155" hidden="1" customWidth="1"/>
    <col min="10273" max="10273" width="20.42578125" style="155" customWidth="1"/>
    <col min="10274" max="10281" width="0" style="155" hidden="1" customWidth="1"/>
    <col min="10282" max="10282" width="23" style="155" customWidth="1"/>
    <col min="10283" max="10283" width="21.28515625" style="155" bestFit="1" customWidth="1"/>
    <col min="10284" max="10284" width="19.5703125" style="155" customWidth="1"/>
    <col min="10285" max="10285" width="20" style="155" customWidth="1"/>
    <col min="10286" max="10286" width="19.7109375" style="155" customWidth="1"/>
    <col min="10287" max="10287" width="14.140625" style="155" customWidth="1"/>
    <col min="10288" max="10288" width="24.7109375" style="155" customWidth="1"/>
    <col min="10289" max="10289" width="16.85546875" style="155" customWidth="1"/>
    <col min="10290" max="10290" width="12.85546875" style="155" bestFit="1" customWidth="1"/>
    <col min="10291" max="10291" width="11.85546875" style="155" bestFit="1" customWidth="1"/>
    <col min="10292" max="10292" width="12.85546875" style="155" bestFit="1" customWidth="1"/>
    <col min="10293" max="10293" width="13.85546875" style="155" bestFit="1" customWidth="1"/>
    <col min="10294" max="10294" width="11.42578125" style="155"/>
    <col min="10295" max="10295" width="11.85546875" style="155" bestFit="1" customWidth="1"/>
    <col min="10296" max="10296" width="12.85546875" style="155" bestFit="1" customWidth="1"/>
    <col min="10297" max="10297" width="11.42578125" style="155"/>
    <col min="10298" max="10298" width="11.85546875" style="155" bestFit="1" customWidth="1"/>
    <col min="10299" max="10496" width="11.42578125" style="155"/>
    <col min="10497" max="10497" width="15.85546875" style="155" customWidth="1"/>
    <col min="10498" max="10498" width="42.28515625" style="155" customWidth="1"/>
    <col min="10499" max="10499" width="26.7109375" style="155" customWidth="1"/>
    <col min="10500" max="10502" width="0" style="155" hidden="1" customWidth="1"/>
    <col min="10503" max="10503" width="18.85546875" style="155" customWidth="1"/>
    <col min="10504" max="10511" width="0" style="155" hidden="1" customWidth="1"/>
    <col min="10512" max="10512" width="21.5703125" style="155" customWidth="1"/>
    <col min="10513" max="10515" width="0" style="155" hidden="1" customWidth="1"/>
    <col min="10516" max="10516" width="20.7109375" style="155" customWidth="1"/>
    <col min="10517" max="10524" width="0" style="155" hidden="1" customWidth="1"/>
    <col min="10525" max="10525" width="21.5703125" style="155" customWidth="1"/>
    <col min="10526" max="10528" width="0" style="155" hidden="1" customWidth="1"/>
    <col min="10529" max="10529" width="20.42578125" style="155" customWidth="1"/>
    <col min="10530" max="10537" width="0" style="155" hidden="1" customWidth="1"/>
    <col min="10538" max="10538" width="23" style="155" customWidth="1"/>
    <col min="10539" max="10539" width="21.28515625" style="155" bestFit="1" customWidth="1"/>
    <col min="10540" max="10540" width="19.5703125" style="155" customWidth="1"/>
    <col min="10541" max="10541" width="20" style="155" customWidth="1"/>
    <col min="10542" max="10542" width="19.7109375" style="155" customWidth="1"/>
    <col min="10543" max="10543" width="14.140625" style="155" customWidth="1"/>
    <col min="10544" max="10544" width="24.7109375" style="155" customWidth="1"/>
    <col min="10545" max="10545" width="16.85546875" style="155" customWidth="1"/>
    <col min="10546" max="10546" width="12.85546875" style="155" bestFit="1" customWidth="1"/>
    <col min="10547" max="10547" width="11.85546875" style="155" bestFit="1" customWidth="1"/>
    <col min="10548" max="10548" width="12.85546875" style="155" bestFit="1" customWidth="1"/>
    <col min="10549" max="10549" width="13.85546875" style="155" bestFit="1" customWidth="1"/>
    <col min="10550" max="10550" width="11.42578125" style="155"/>
    <col min="10551" max="10551" width="11.85546875" style="155" bestFit="1" customWidth="1"/>
    <col min="10552" max="10552" width="12.85546875" style="155" bestFit="1" customWidth="1"/>
    <col min="10553" max="10553" width="11.42578125" style="155"/>
    <col min="10554" max="10554" width="11.85546875" style="155" bestFit="1" customWidth="1"/>
    <col min="10555" max="10752" width="11.42578125" style="155"/>
    <col min="10753" max="10753" width="15.85546875" style="155" customWidth="1"/>
    <col min="10754" max="10754" width="42.28515625" style="155" customWidth="1"/>
    <col min="10755" max="10755" width="26.7109375" style="155" customWidth="1"/>
    <col min="10756" max="10758" width="0" style="155" hidden="1" customWidth="1"/>
    <col min="10759" max="10759" width="18.85546875" style="155" customWidth="1"/>
    <col min="10760" max="10767" width="0" style="155" hidden="1" customWidth="1"/>
    <col min="10768" max="10768" width="21.5703125" style="155" customWidth="1"/>
    <col min="10769" max="10771" width="0" style="155" hidden="1" customWidth="1"/>
    <col min="10772" max="10772" width="20.7109375" style="155" customWidth="1"/>
    <col min="10773" max="10780" width="0" style="155" hidden="1" customWidth="1"/>
    <col min="10781" max="10781" width="21.5703125" style="155" customWidth="1"/>
    <col min="10782" max="10784" width="0" style="155" hidden="1" customWidth="1"/>
    <col min="10785" max="10785" width="20.42578125" style="155" customWidth="1"/>
    <col min="10786" max="10793" width="0" style="155" hidden="1" customWidth="1"/>
    <col min="10794" max="10794" width="23" style="155" customWidth="1"/>
    <col min="10795" max="10795" width="21.28515625" style="155" bestFit="1" customWidth="1"/>
    <col min="10796" max="10796" width="19.5703125" style="155" customWidth="1"/>
    <col min="10797" max="10797" width="20" style="155" customWidth="1"/>
    <col min="10798" max="10798" width="19.7109375" style="155" customWidth="1"/>
    <col min="10799" max="10799" width="14.140625" style="155" customWidth="1"/>
    <col min="10800" max="10800" width="24.7109375" style="155" customWidth="1"/>
    <col min="10801" max="10801" width="16.85546875" style="155" customWidth="1"/>
    <col min="10802" max="10802" width="12.85546875" style="155" bestFit="1" customWidth="1"/>
    <col min="10803" max="10803" width="11.85546875" style="155" bestFit="1" customWidth="1"/>
    <col min="10804" max="10804" width="12.85546875" style="155" bestFit="1" customWidth="1"/>
    <col min="10805" max="10805" width="13.85546875" style="155" bestFit="1" customWidth="1"/>
    <col min="10806" max="10806" width="11.42578125" style="155"/>
    <col min="10807" max="10807" width="11.85546875" style="155" bestFit="1" customWidth="1"/>
    <col min="10808" max="10808" width="12.85546875" style="155" bestFit="1" customWidth="1"/>
    <col min="10809" max="10809" width="11.42578125" style="155"/>
    <col min="10810" max="10810" width="11.85546875" style="155" bestFit="1" customWidth="1"/>
    <col min="10811" max="11008" width="11.42578125" style="155"/>
    <col min="11009" max="11009" width="15.85546875" style="155" customWidth="1"/>
    <col min="11010" max="11010" width="42.28515625" style="155" customWidth="1"/>
    <col min="11011" max="11011" width="26.7109375" style="155" customWidth="1"/>
    <col min="11012" max="11014" width="0" style="155" hidden="1" customWidth="1"/>
    <col min="11015" max="11015" width="18.85546875" style="155" customWidth="1"/>
    <col min="11016" max="11023" width="0" style="155" hidden="1" customWidth="1"/>
    <col min="11024" max="11024" width="21.5703125" style="155" customWidth="1"/>
    <col min="11025" max="11027" width="0" style="155" hidden="1" customWidth="1"/>
    <col min="11028" max="11028" width="20.7109375" style="155" customWidth="1"/>
    <col min="11029" max="11036" width="0" style="155" hidden="1" customWidth="1"/>
    <col min="11037" max="11037" width="21.5703125" style="155" customWidth="1"/>
    <col min="11038" max="11040" width="0" style="155" hidden="1" customWidth="1"/>
    <col min="11041" max="11041" width="20.42578125" style="155" customWidth="1"/>
    <col min="11042" max="11049" width="0" style="155" hidden="1" customWidth="1"/>
    <col min="11050" max="11050" width="23" style="155" customWidth="1"/>
    <col min="11051" max="11051" width="21.28515625" style="155" bestFit="1" customWidth="1"/>
    <col min="11052" max="11052" width="19.5703125" style="155" customWidth="1"/>
    <col min="11053" max="11053" width="20" style="155" customWidth="1"/>
    <col min="11054" max="11054" width="19.7109375" style="155" customWidth="1"/>
    <col min="11055" max="11055" width="14.140625" style="155" customWidth="1"/>
    <col min="11056" max="11056" width="24.7109375" style="155" customWidth="1"/>
    <col min="11057" max="11057" width="16.85546875" style="155" customWidth="1"/>
    <col min="11058" max="11058" width="12.85546875" style="155" bestFit="1" customWidth="1"/>
    <col min="11059" max="11059" width="11.85546875" style="155" bestFit="1" customWidth="1"/>
    <col min="11060" max="11060" width="12.85546875" style="155" bestFit="1" customWidth="1"/>
    <col min="11061" max="11061" width="13.85546875" style="155" bestFit="1" customWidth="1"/>
    <col min="11062" max="11062" width="11.42578125" style="155"/>
    <col min="11063" max="11063" width="11.85546875" style="155" bestFit="1" customWidth="1"/>
    <col min="11064" max="11064" width="12.85546875" style="155" bestFit="1" customWidth="1"/>
    <col min="11065" max="11065" width="11.42578125" style="155"/>
    <col min="11066" max="11066" width="11.85546875" style="155" bestFit="1" customWidth="1"/>
    <col min="11067" max="11264" width="11.42578125" style="155"/>
    <col min="11265" max="11265" width="15.85546875" style="155" customWidth="1"/>
    <col min="11266" max="11266" width="42.28515625" style="155" customWidth="1"/>
    <col min="11267" max="11267" width="26.7109375" style="155" customWidth="1"/>
    <col min="11268" max="11270" width="0" style="155" hidden="1" customWidth="1"/>
    <col min="11271" max="11271" width="18.85546875" style="155" customWidth="1"/>
    <col min="11272" max="11279" width="0" style="155" hidden="1" customWidth="1"/>
    <col min="11280" max="11280" width="21.5703125" style="155" customWidth="1"/>
    <col min="11281" max="11283" width="0" style="155" hidden="1" customWidth="1"/>
    <col min="11284" max="11284" width="20.7109375" style="155" customWidth="1"/>
    <col min="11285" max="11292" width="0" style="155" hidden="1" customWidth="1"/>
    <col min="11293" max="11293" width="21.5703125" style="155" customWidth="1"/>
    <col min="11294" max="11296" width="0" style="155" hidden="1" customWidth="1"/>
    <col min="11297" max="11297" width="20.42578125" style="155" customWidth="1"/>
    <col min="11298" max="11305" width="0" style="155" hidden="1" customWidth="1"/>
    <col min="11306" max="11306" width="23" style="155" customWidth="1"/>
    <col min="11307" max="11307" width="21.28515625" style="155" bestFit="1" customWidth="1"/>
    <col min="11308" max="11308" width="19.5703125" style="155" customWidth="1"/>
    <col min="11309" max="11309" width="20" style="155" customWidth="1"/>
    <col min="11310" max="11310" width="19.7109375" style="155" customWidth="1"/>
    <col min="11311" max="11311" width="14.140625" style="155" customWidth="1"/>
    <col min="11312" max="11312" width="24.7109375" style="155" customWidth="1"/>
    <col min="11313" max="11313" width="16.85546875" style="155" customWidth="1"/>
    <col min="11314" max="11314" width="12.85546875" style="155" bestFit="1" customWidth="1"/>
    <col min="11315" max="11315" width="11.85546875" style="155" bestFit="1" customWidth="1"/>
    <col min="11316" max="11316" width="12.85546875" style="155" bestFit="1" customWidth="1"/>
    <col min="11317" max="11317" width="13.85546875" style="155" bestFit="1" customWidth="1"/>
    <col min="11318" max="11318" width="11.42578125" style="155"/>
    <col min="11319" max="11319" width="11.85546875" style="155" bestFit="1" customWidth="1"/>
    <col min="11320" max="11320" width="12.85546875" style="155" bestFit="1" customWidth="1"/>
    <col min="11321" max="11321" width="11.42578125" style="155"/>
    <col min="11322" max="11322" width="11.85546875" style="155" bestFit="1" customWidth="1"/>
    <col min="11323" max="11520" width="11.42578125" style="155"/>
    <col min="11521" max="11521" width="15.85546875" style="155" customWidth="1"/>
    <col min="11522" max="11522" width="42.28515625" style="155" customWidth="1"/>
    <col min="11523" max="11523" width="26.7109375" style="155" customWidth="1"/>
    <col min="11524" max="11526" width="0" style="155" hidden="1" customWidth="1"/>
    <col min="11527" max="11527" width="18.85546875" style="155" customWidth="1"/>
    <col min="11528" max="11535" width="0" style="155" hidden="1" customWidth="1"/>
    <col min="11536" max="11536" width="21.5703125" style="155" customWidth="1"/>
    <col min="11537" max="11539" width="0" style="155" hidden="1" customWidth="1"/>
    <col min="11540" max="11540" width="20.7109375" style="155" customWidth="1"/>
    <col min="11541" max="11548" width="0" style="155" hidden="1" customWidth="1"/>
    <col min="11549" max="11549" width="21.5703125" style="155" customWidth="1"/>
    <col min="11550" max="11552" width="0" style="155" hidden="1" customWidth="1"/>
    <col min="11553" max="11553" width="20.42578125" style="155" customWidth="1"/>
    <col min="11554" max="11561" width="0" style="155" hidden="1" customWidth="1"/>
    <col min="11562" max="11562" width="23" style="155" customWidth="1"/>
    <col min="11563" max="11563" width="21.28515625" style="155" bestFit="1" customWidth="1"/>
    <col min="11564" max="11564" width="19.5703125" style="155" customWidth="1"/>
    <col min="11565" max="11565" width="20" style="155" customWidth="1"/>
    <col min="11566" max="11566" width="19.7109375" style="155" customWidth="1"/>
    <col min="11567" max="11567" width="14.140625" style="155" customWidth="1"/>
    <col min="11568" max="11568" width="24.7109375" style="155" customWidth="1"/>
    <col min="11569" max="11569" width="16.85546875" style="155" customWidth="1"/>
    <col min="11570" max="11570" width="12.85546875" style="155" bestFit="1" customWidth="1"/>
    <col min="11571" max="11571" width="11.85546875" style="155" bestFit="1" customWidth="1"/>
    <col min="11572" max="11572" width="12.85546875" style="155" bestFit="1" customWidth="1"/>
    <col min="11573" max="11573" width="13.85546875" style="155" bestFit="1" customWidth="1"/>
    <col min="11574" max="11574" width="11.42578125" style="155"/>
    <col min="11575" max="11575" width="11.85546875" style="155" bestFit="1" customWidth="1"/>
    <col min="11576" max="11576" width="12.85546875" style="155" bestFit="1" customWidth="1"/>
    <col min="11577" max="11577" width="11.42578125" style="155"/>
    <col min="11578" max="11578" width="11.85546875" style="155" bestFit="1" customWidth="1"/>
    <col min="11579" max="11776" width="11.42578125" style="155"/>
    <col min="11777" max="11777" width="15.85546875" style="155" customWidth="1"/>
    <col min="11778" max="11778" width="42.28515625" style="155" customWidth="1"/>
    <col min="11779" max="11779" width="26.7109375" style="155" customWidth="1"/>
    <col min="11780" max="11782" width="0" style="155" hidden="1" customWidth="1"/>
    <col min="11783" max="11783" width="18.85546875" style="155" customWidth="1"/>
    <col min="11784" max="11791" width="0" style="155" hidden="1" customWidth="1"/>
    <col min="11792" max="11792" width="21.5703125" style="155" customWidth="1"/>
    <col min="11793" max="11795" width="0" style="155" hidden="1" customWidth="1"/>
    <col min="11796" max="11796" width="20.7109375" style="155" customWidth="1"/>
    <col min="11797" max="11804" width="0" style="155" hidden="1" customWidth="1"/>
    <col min="11805" max="11805" width="21.5703125" style="155" customWidth="1"/>
    <col min="11806" max="11808" width="0" style="155" hidden="1" customWidth="1"/>
    <col min="11809" max="11809" width="20.42578125" style="155" customWidth="1"/>
    <col min="11810" max="11817" width="0" style="155" hidden="1" customWidth="1"/>
    <col min="11818" max="11818" width="23" style="155" customWidth="1"/>
    <col min="11819" max="11819" width="21.28515625" style="155" bestFit="1" customWidth="1"/>
    <col min="11820" max="11820" width="19.5703125" style="155" customWidth="1"/>
    <col min="11821" max="11821" width="20" style="155" customWidth="1"/>
    <col min="11822" max="11822" width="19.7109375" style="155" customWidth="1"/>
    <col min="11823" max="11823" width="14.140625" style="155" customWidth="1"/>
    <col min="11824" max="11824" width="24.7109375" style="155" customWidth="1"/>
    <col min="11825" max="11825" width="16.85546875" style="155" customWidth="1"/>
    <col min="11826" max="11826" width="12.85546875" style="155" bestFit="1" customWidth="1"/>
    <col min="11827" max="11827" width="11.85546875" style="155" bestFit="1" customWidth="1"/>
    <col min="11828" max="11828" width="12.85546875" style="155" bestFit="1" customWidth="1"/>
    <col min="11829" max="11829" width="13.85546875" style="155" bestFit="1" customWidth="1"/>
    <col min="11830" max="11830" width="11.42578125" style="155"/>
    <col min="11831" max="11831" width="11.85546875" style="155" bestFit="1" customWidth="1"/>
    <col min="11832" max="11832" width="12.85546875" style="155" bestFit="1" customWidth="1"/>
    <col min="11833" max="11833" width="11.42578125" style="155"/>
    <col min="11834" max="11834" width="11.85546875" style="155" bestFit="1" customWidth="1"/>
    <col min="11835" max="12032" width="11.42578125" style="155"/>
    <col min="12033" max="12033" width="15.85546875" style="155" customWidth="1"/>
    <col min="12034" max="12034" width="42.28515625" style="155" customWidth="1"/>
    <col min="12035" max="12035" width="26.7109375" style="155" customWidth="1"/>
    <col min="12036" max="12038" width="0" style="155" hidden="1" customWidth="1"/>
    <col min="12039" max="12039" width="18.85546875" style="155" customWidth="1"/>
    <col min="12040" max="12047" width="0" style="155" hidden="1" customWidth="1"/>
    <col min="12048" max="12048" width="21.5703125" style="155" customWidth="1"/>
    <col min="12049" max="12051" width="0" style="155" hidden="1" customWidth="1"/>
    <col min="12052" max="12052" width="20.7109375" style="155" customWidth="1"/>
    <col min="12053" max="12060" width="0" style="155" hidden="1" customWidth="1"/>
    <col min="12061" max="12061" width="21.5703125" style="155" customWidth="1"/>
    <col min="12062" max="12064" width="0" style="155" hidden="1" customWidth="1"/>
    <col min="12065" max="12065" width="20.42578125" style="155" customWidth="1"/>
    <col min="12066" max="12073" width="0" style="155" hidden="1" customWidth="1"/>
    <col min="12074" max="12074" width="23" style="155" customWidth="1"/>
    <col min="12075" max="12075" width="21.28515625" style="155" bestFit="1" customWidth="1"/>
    <col min="12076" max="12076" width="19.5703125" style="155" customWidth="1"/>
    <col min="12077" max="12077" width="20" style="155" customWidth="1"/>
    <col min="12078" max="12078" width="19.7109375" style="155" customWidth="1"/>
    <col min="12079" max="12079" width="14.140625" style="155" customWidth="1"/>
    <col min="12080" max="12080" width="24.7109375" style="155" customWidth="1"/>
    <col min="12081" max="12081" width="16.85546875" style="155" customWidth="1"/>
    <col min="12082" max="12082" width="12.85546875" style="155" bestFit="1" customWidth="1"/>
    <col min="12083" max="12083" width="11.85546875" style="155" bestFit="1" customWidth="1"/>
    <col min="12084" max="12084" width="12.85546875" style="155" bestFit="1" customWidth="1"/>
    <col min="12085" max="12085" width="13.85546875" style="155" bestFit="1" customWidth="1"/>
    <col min="12086" max="12086" width="11.42578125" style="155"/>
    <col min="12087" max="12087" width="11.85546875" style="155" bestFit="1" customWidth="1"/>
    <col min="12088" max="12088" width="12.85546875" style="155" bestFit="1" customWidth="1"/>
    <col min="12089" max="12089" width="11.42578125" style="155"/>
    <col min="12090" max="12090" width="11.85546875" style="155" bestFit="1" customWidth="1"/>
    <col min="12091" max="12288" width="11.42578125" style="155"/>
    <col min="12289" max="12289" width="15.85546875" style="155" customWidth="1"/>
    <col min="12290" max="12290" width="42.28515625" style="155" customWidth="1"/>
    <col min="12291" max="12291" width="26.7109375" style="155" customWidth="1"/>
    <col min="12292" max="12294" width="0" style="155" hidden="1" customWidth="1"/>
    <col min="12295" max="12295" width="18.85546875" style="155" customWidth="1"/>
    <col min="12296" max="12303" width="0" style="155" hidden="1" customWidth="1"/>
    <col min="12304" max="12304" width="21.5703125" style="155" customWidth="1"/>
    <col min="12305" max="12307" width="0" style="155" hidden="1" customWidth="1"/>
    <col min="12308" max="12308" width="20.7109375" style="155" customWidth="1"/>
    <col min="12309" max="12316" width="0" style="155" hidden="1" customWidth="1"/>
    <col min="12317" max="12317" width="21.5703125" style="155" customWidth="1"/>
    <col min="12318" max="12320" width="0" style="155" hidden="1" customWidth="1"/>
    <col min="12321" max="12321" width="20.42578125" style="155" customWidth="1"/>
    <col min="12322" max="12329" width="0" style="155" hidden="1" customWidth="1"/>
    <col min="12330" max="12330" width="23" style="155" customWidth="1"/>
    <col min="12331" max="12331" width="21.28515625" style="155" bestFit="1" customWidth="1"/>
    <col min="12332" max="12332" width="19.5703125" style="155" customWidth="1"/>
    <col min="12333" max="12333" width="20" style="155" customWidth="1"/>
    <col min="12334" max="12334" width="19.7109375" style="155" customWidth="1"/>
    <col min="12335" max="12335" width="14.140625" style="155" customWidth="1"/>
    <col min="12336" max="12336" width="24.7109375" style="155" customWidth="1"/>
    <col min="12337" max="12337" width="16.85546875" style="155" customWidth="1"/>
    <col min="12338" max="12338" width="12.85546875" style="155" bestFit="1" customWidth="1"/>
    <col min="12339" max="12339" width="11.85546875" style="155" bestFit="1" customWidth="1"/>
    <col min="12340" max="12340" width="12.85546875" style="155" bestFit="1" customWidth="1"/>
    <col min="12341" max="12341" width="13.85546875" style="155" bestFit="1" customWidth="1"/>
    <col min="12342" max="12342" width="11.42578125" style="155"/>
    <col min="12343" max="12343" width="11.85546875" style="155" bestFit="1" customWidth="1"/>
    <col min="12344" max="12344" width="12.85546875" style="155" bestFit="1" customWidth="1"/>
    <col min="12345" max="12345" width="11.42578125" style="155"/>
    <col min="12346" max="12346" width="11.85546875" style="155" bestFit="1" customWidth="1"/>
    <col min="12347" max="12544" width="11.42578125" style="155"/>
    <col min="12545" max="12545" width="15.85546875" style="155" customWidth="1"/>
    <col min="12546" max="12546" width="42.28515625" style="155" customWidth="1"/>
    <col min="12547" max="12547" width="26.7109375" style="155" customWidth="1"/>
    <col min="12548" max="12550" width="0" style="155" hidden="1" customWidth="1"/>
    <col min="12551" max="12551" width="18.85546875" style="155" customWidth="1"/>
    <col min="12552" max="12559" width="0" style="155" hidden="1" customWidth="1"/>
    <col min="12560" max="12560" width="21.5703125" style="155" customWidth="1"/>
    <col min="12561" max="12563" width="0" style="155" hidden="1" customWidth="1"/>
    <col min="12564" max="12564" width="20.7109375" style="155" customWidth="1"/>
    <col min="12565" max="12572" width="0" style="155" hidden="1" customWidth="1"/>
    <col min="12573" max="12573" width="21.5703125" style="155" customWidth="1"/>
    <col min="12574" max="12576" width="0" style="155" hidden="1" customWidth="1"/>
    <col min="12577" max="12577" width="20.42578125" style="155" customWidth="1"/>
    <col min="12578" max="12585" width="0" style="155" hidden="1" customWidth="1"/>
    <col min="12586" max="12586" width="23" style="155" customWidth="1"/>
    <col min="12587" max="12587" width="21.28515625" style="155" bestFit="1" customWidth="1"/>
    <col min="12588" max="12588" width="19.5703125" style="155" customWidth="1"/>
    <col min="12589" max="12589" width="20" style="155" customWidth="1"/>
    <col min="12590" max="12590" width="19.7109375" style="155" customWidth="1"/>
    <col min="12591" max="12591" width="14.140625" style="155" customWidth="1"/>
    <col min="12592" max="12592" width="24.7109375" style="155" customWidth="1"/>
    <col min="12593" max="12593" width="16.85546875" style="155" customWidth="1"/>
    <col min="12594" max="12594" width="12.85546875" style="155" bestFit="1" customWidth="1"/>
    <col min="12595" max="12595" width="11.85546875" style="155" bestFit="1" customWidth="1"/>
    <col min="12596" max="12596" width="12.85546875" style="155" bestFit="1" customWidth="1"/>
    <col min="12597" max="12597" width="13.85546875" style="155" bestFit="1" customWidth="1"/>
    <col min="12598" max="12598" width="11.42578125" style="155"/>
    <col min="12599" max="12599" width="11.85546875" style="155" bestFit="1" customWidth="1"/>
    <col min="12600" max="12600" width="12.85546875" style="155" bestFit="1" customWidth="1"/>
    <col min="12601" max="12601" width="11.42578125" style="155"/>
    <col min="12602" max="12602" width="11.85546875" style="155" bestFit="1" customWidth="1"/>
    <col min="12603" max="12800" width="11.42578125" style="155"/>
    <col min="12801" max="12801" width="15.85546875" style="155" customWidth="1"/>
    <col min="12802" max="12802" width="42.28515625" style="155" customWidth="1"/>
    <col min="12803" max="12803" width="26.7109375" style="155" customWidth="1"/>
    <col min="12804" max="12806" width="0" style="155" hidden="1" customWidth="1"/>
    <col min="12807" max="12807" width="18.85546875" style="155" customWidth="1"/>
    <col min="12808" max="12815" width="0" style="155" hidden="1" customWidth="1"/>
    <col min="12816" max="12816" width="21.5703125" style="155" customWidth="1"/>
    <col min="12817" max="12819" width="0" style="155" hidden="1" customWidth="1"/>
    <col min="12820" max="12820" width="20.7109375" style="155" customWidth="1"/>
    <col min="12821" max="12828" width="0" style="155" hidden="1" customWidth="1"/>
    <col min="12829" max="12829" width="21.5703125" style="155" customWidth="1"/>
    <col min="12830" max="12832" width="0" style="155" hidden="1" customWidth="1"/>
    <col min="12833" max="12833" width="20.42578125" style="155" customWidth="1"/>
    <col min="12834" max="12841" width="0" style="155" hidden="1" customWidth="1"/>
    <col min="12842" max="12842" width="23" style="155" customWidth="1"/>
    <col min="12843" max="12843" width="21.28515625" style="155" bestFit="1" customWidth="1"/>
    <col min="12844" max="12844" width="19.5703125" style="155" customWidth="1"/>
    <col min="12845" max="12845" width="20" style="155" customWidth="1"/>
    <col min="12846" max="12846" width="19.7109375" style="155" customWidth="1"/>
    <col min="12847" max="12847" width="14.140625" style="155" customWidth="1"/>
    <col min="12848" max="12848" width="24.7109375" style="155" customWidth="1"/>
    <col min="12849" max="12849" width="16.85546875" style="155" customWidth="1"/>
    <col min="12850" max="12850" width="12.85546875" style="155" bestFit="1" customWidth="1"/>
    <col min="12851" max="12851" width="11.85546875" style="155" bestFit="1" customWidth="1"/>
    <col min="12852" max="12852" width="12.85546875" style="155" bestFit="1" customWidth="1"/>
    <col min="12853" max="12853" width="13.85546875" style="155" bestFit="1" customWidth="1"/>
    <col min="12854" max="12854" width="11.42578125" style="155"/>
    <col min="12855" max="12855" width="11.85546875" style="155" bestFit="1" customWidth="1"/>
    <col min="12856" max="12856" width="12.85546875" style="155" bestFit="1" customWidth="1"/>
    <col min="12857" max="12857" width="11.42578125" style="155"/>
    <col min="12858" max="12858" width="11.85546875" style="155" bestFit="1" customWidth="1"/>
    <col min="12859" max="13056" width="11.42578125" style="155"/>
    <col min="13057" max="13057" width="15.85546875" style="155" customWidth="1"/>
    <col min="13058" max="13058" width="42.28515625" style="155" customWidth="1"/>
    <col min="13059" max="13059" width="26.7109375" style="155" customWidth="1"/>
    <col min="13060" max="13062" width="0" style="155" hidden="1" customWidth="1"/>
    <col min="13063" max="13063" width="18.85546875" style="155" customWidth="1"/>
    <col min="13064" max="13071" width="0" style="155" hidden="1" customWidth="1"/>
    <col min="13072" max="13072" width="21.5703125" style="155" customWidth="1"/>
    <col min="13073" max="13075" width="0" style="155" hidden="1" customWidth="1"/>
    <col min="13076" max="13076" width="20.7109375" style="155" customWidth="1"/>
    <col min="13077" max="13084" width="0" style="155" hidden="1" customWidth="1"/>
    <col min="13085" max="13085" width="21.5703125" style="155" customWidth="1"/>
    <col min="13086" max="13088" width="0" style="155" hidden="1" customWidth="1"/>
    <col min="13089" max="13089" width="20.42578125" style="155" customWidth="1"/>
    <col min="13090" max="13097" width="0" style="155" hidden="1" customWidth="1"/>
    <col min="13098" max="13098" width="23" style="155" customWidth="1"/>
    <col min="13099" max="13099" width="21.28515625" style="155" bestFit="1" customWidth="1"/>
    <col min="13100" max="13100" width="19.5703125" style="155" customWidth="1"/>
    <col min="13101" max="13101" width="20" style="155" customWidth="1"/>
    <col min="13102" max="13102" width="19.7109375" style="155" customWidth="1"/>
    <col min="13103" max="13103" width="14.140625" style="155" customWidth="1"/>
    <col min="13104" max="13104" width="24.7109375" style="155" customWidth="1"/>
    <col min="13105" max="13105" width="16.85546875" style="155" customWidth="1"/>
    <col min="13106" max="13106" width="12.85546875" style="155" bestFit="1" customWidth="1"/>
    <col min="13107" max="13107" width="11.85546875" style="155" bestFit="1" customWidth="1"/>
    <col min="13108" max="13108" width="12.85546875" style="155" bestFit="1" customWidth="1"/>
    <col min="13109" max="13109" width="13.85546875" style="155" bestFit="1" customWidth="1"/>
    <col min="13110" max="13110" width="11.42578125" style="155"/>
    <col min="13111" max="13111" width="11.85546875" style="155" bestFit="1" customWidth="1"/>
    <col min="13112" max="13112" width="12.85546875" style="155" bestFit="1" customWidth="1"/>
    <col min="13113" max="13113" width="11.42578125" style="155"/>
    <col min="13114" max="13114" width="11.85546875" style="155" bestFit="1" customWidth="1"/>
    <col min="13115" max="13312" width="11.42578125" style="155"/>
    <col min="13313" max="13313" width="15.85546875" style="155" customWidth="1"/>
    <col min="13314" max="13314" width="42.28515625" style="155" customWidth="1"/>
    <col min="13315" max="13315" width="26.7109375" style="155" customWidth="1"/>
    <col min="13316" max="13318" width="0" style="155" hidden="1" customWidth="1"/>
    <col min="13319" max="13319" width="18.85546875" style="155" customWidth="1"/>
    <col min="13320" max="13327" width="0" style="155" hidden="1" customWidth="1"/>
    <col min="13328" max="13328" width="21.5703125" style="155" customWidth="1"/>
    <col min="13329" max="13331" width="0" style="155" hidden="1" customWidth="1"/>
    <col min="13332" max="13332" width="20.7109375" style="155" customWidth="1"/>
    <col min="13333" max="13340" width="0" style="155" hidden="1" customWidth="1"/>
    <col min="13341" max="13341" width="21.5703125" style="155" customWidth="1"/>
    <col min="13342" max="13344" width="0" style="155" hidden="1" customWidth="1"/>
    <col min="13345" max="13345" width="20.42578125" style="155" customWidth="1"/>
    <col min="13346" max="13353" width="0" style="155" hidden="1" customWidth="1"/>
    <col min="13354" max="13354" width="23" style="155" customWidth="1"/>
    <col min="13355" max="13355" width="21.28515625" style="155" bestFit="1" customWidth="1"/>
    <col min="13356" max="13356" width="19.5703125" style="155" customWidth="1"/>
    <col min="13357" max="13357" width="20" style="155" customWidth="1"/>
    <col min="13358" max="13358" width="19.7109375" style="155" customWidth="1"/>
    <col min="13359" max="13359" width="14.140625" style="155" customWidth="1"/>
    <col min="13360" max="13360" width="24.7109375" style="155" customWidth="1"/>
    <col min="13361" max="13361" width="16.85546875" style="155" customWidth="1"/>
    <col min="13362" max="13362" width="12.85546875" style="155" bestFit="1" customWidth="1"/>
    <col min="13363" max="13363" width="11.85546875" style="155" bestFit="1" customWidth="1"/>
    <col min="13364" max="13364" width="12.85546875" style="155" bestFit="1" customWidth="1"/>
    <col min="13365" max="13365" width="13.85546875" style="155" bestFit="1" customWidth="1"/>
    <col min="13366" max="13366" width="11.42578125" style="155"/>
    <col min="13367" max="13367" width="11.85546875" style="155" bestFit="1" customWidth="1"/>
    <col min="13368" max="13368" width="12.85546875" style="155" bestFit="1" customWidth="1"/>
    <col min="13369" max="13369" width="11.42578125" style="155"/>
    <col min="13370" max="13370" width="11.85546875" style="155" bestFit="1" customWidth="1"/>
    <col min="13371" max="13568" width="11.42578125" style="155"/>
    <col min="13569" max="13569" width="15.85546875" style="155" customWidth="1"/>
    <col min="13570" max="13570" width="42.28515625" style="155" customWidth="1"/>
    <col min="13571" max="13571" width="26.7109375" style="155" customWidth="1"/>
    <col min="13572" max="13574" width="0" style="155" hidden="1" customWidth="1"/>
    <col min="13575" max="13575" width="18.85546875" style="155" customWidth="1"/>
    <col min="13576" max="13583" width="0" style="155" hidden="1" customWidth="1"/>
    <col min="13584" max="13584" width="21.5703125" style="155" customWidth="1"/>
    <col min="13585" max="13587" width="0" style="155" hidden="1" customWidth="1"/>
    <col min="13588" max="13588" width="20.7109375" style="155" customWidth="1"/>
    <col min="13589" max="13596" width="0" style="155" hidden="1" customWidth="1"/>
    <col min="13597" max="13597" width="21.5703125" style="155" customWidth="1"/>
    <col min="13598" max="13600" width="0" style="155" hidden="1" customWidth="1"/>
    <col min="13601" max="13601" width="20.42578125" style="155" customWidth="1"/>
    <col min="13602" max="13609" width="0" style="155" hidden="1" customWidth="1"/>
    <col min="13610" max="13610" width="23" style="155" customWidth="1"/>
    <col min="13611" max="13611" width="21.28515625" style="155" bestFit="1" customWidth="1"/>
    <col min="13612" max="13612" width="19.5703125" style="155" customWidth="1"/>
    <col min="13613" max="13613" width="20" style="155" customWidth="1"/>
    <col min="13614" max="13614" width="19.7109375" style="155" customWidth="1"/>
    <col min="13615" max="13615" width="14.140625" style="155" customWidth="1"/>
    <col min="13616" max="13616" width="24.7109375" style="155" customWidth="1"/>
    <col min="13617" max="13617" width="16.85546875" style="155" customWidth="1"/>
    <col min="13618" max="13618" width="12.85546875" style="155" bestFit="1" customWidth="1"/>
    <col min="13619" max="13619" width="11.85546875" style="155" bestFit="1" customWidth="1"/>
    <col min="13620" max="13620" width="12.85546875" style="155" bestFit="1" customWidth="1"/>
    <col min="13621" max="13621" width="13.85546875" style="155" bestFit="1" customWidth="1"/>
    <col min="13622" max="13622" width="11.42578125" style="155"/>
    <col min="13623" max="13623" width="11.85546875" style="155" bestFit="1" customWidth="1"/>
    <col min="13624" max="13624" width="12.85546875" style="155" bestFit="1" customWidth="1"/>
    <col min="13625" max="13625" width="11.42578125" style="155"/>
    <col min="13626" max="13626" width="11.85546875" style="155" bestFit="1" customWidth="1"/>
    <col min="13627" max="13824" width="11.42578125" style="155"/>
    <col min="13825" max="13825" width="15.85546875" style="155" customWidth="1"/>
    <col min="13826" max="13826" width="42.28515625" style="155" customWidth="1"/>
    <col min="13827" max="13827" width="26.7109375" style="155" customWidth="1"/>
    <col min="13828" max="13830" width="0" style="155" hidden="1" customWidth="1"/>
    <col min="13831" max="13831" width="18.85546875" style="155" customWidth="1"/>
    <col min="13832" max="13839" width="0" style="155" hidden="1" customWidth="1"/>
    <col min="13840" max="13840" width="21.5703125" style="155" customWidth="1"/>
    <col min="13841" max="13843" width="0" style="155" hidden="1" customWidth="1"/>
    <col min="13844" max="13844" width="20.7109375" style="155" customWidth="1"/>
    <col min="13845" max="13852" width="0" style="155" hidden="1" customWidth="1"/>
    <col min="13853" max="13853" width="21.5703125" style="155" customWidth="1"/>
    <col min="13854" max="13856" width="0" style="155" hidden="1" customWidth="1"/>
    <col min="13857" max="13857" width="20.42578125" style="155" customWidth="1"/>
    <col min="13858" max="13865" width="0" style="155" hidden="1" customWidth="1"/>
    <col min="13866" max="13866" width="23" style="155" customWidth="1"/>
    <col min="13867" max="13867" width="21.28515625" style="155" bestFit="1" customWidth="1"/>
    <col min="13868" max="13868" width="19.5703125" style="155" customWidth="1"/>
    <col min="13869" max="13869" width="20" style="155" customWidth="1"/>
    <col min="13870" max="13870" width="19.7109375" style="155" customWidth="1"/>
    <col min="13871" max="13871" width="14.140625" style="155" customWidth="1"/>
    <col min="13872" max="13872" width="24.7109375" style="155" customWidth="1"/>
    <col min="13873" max="13873" width="16.85546875" style="155" customWidth="1"/>
    <col min="13874" max="13874" width="12.85546875" style="155" bestFit="1" customWidth="1"/>
    <col min="13875" max="13875" width="11.85546875" style="155" bestFit="1" customWidth="1"/>
    <col min="13876" max="13876" width="12.85546875" style="155" bestFit="1" customWidth="1"/>
    <col min="13877" max="13877" width="13.85546875" style="155" bestFit="1" customWidth="1"/>
    <col min="13878" max="13878" width="11.42578125" style="155"/>
    <col min="13879" max="13879" width="11.85546875" style="155" bestFit="1" customWidth="1"/>
    <col min="13880" max="13880" width="12.85546875" style="155" bestFit="1" customWidth="1"/>
    <col min="13881" max="13881" width="11.42578125" style="155"/>
    <col min="13882" max="13882" width="11.85546875" style="155" bestFit="1" customWidth="1"/>
    <col min="13883" max="14080" width="11.42578125" style="155"/>
    <col min="14081" max="14081" width="15.85546875" style="155" customWidth="1"/>
    <col min="14082" max="14082" width="42.28515625" style="155" customWidth="1"/>
    <col min="14083" max="14083" width="26.7109375" style="155" customWidth="1"/>
    <col min="14084" max="14086" width="0" style="155" hidden="1" customWidth="1"/>
    <col min="14087" max="14087" width="18.85546875" style="155" customWidth="1"/>
    <col min="14088" max="14095" width="0" style="155" hidden="1" customWidth="1"/>
    <col min="14096" max="14096" width="21.5703125" style="155" customWidth="1"/>
    <col min="14097" max="14099" width="0" style="155" hidden="1" customWidth="1"/>
    <col min="14100" max="14100" width="20.7109375" style="155" customWidth="1"/>
    <col min="14101" max="14108" width="0" style="155" hidden="1" customWidth="1"/>
    <col min="14109" max="14109" width="21.5703125" style="155" customWidth="1"/>
    <col min="14110" max="14112" width="0" style="155" hidden="1" customWidth="1"/>
    <col min="14113" max="14113" width="20.42578125" style="155" customWidth="1"/>
    <col min="14114" max="14121" width="0" style="155" hidden="1" customWidth="1"/>
    <col min="14122" max="14122" width="23" style="155" customWidth="1"/>
    <col min="14123" max="14123" width="21.28515625" style="155" bestFit="1" customWidth="1"/>
    <col min="14124" max="14124" width="19.5703125" style="155" customWidth="1"/>
    <col min="14125" max="14125" width="20" style="155" customWidth="1"/>
    <col min="14126" max="14126" width="19.7109375" style="155" customWidth="1"/>
    <col min="14127" max="14127" width="14.140625" style="155" customWidth="1"/>
    <col min="14128" max="14128" width="24.7109375" style="155" customWidth="1"/>
    <col min="14129" max="14129" width="16.85546875" style="155" customWidth="1"/>
    <col min="14130" max="14130" width="12.85546875" style="155" bestFit="1" customWidth="1"/>
    <col min="14131" max="14131" width="11.85546875" style="155" bestFit="1" customWidth="1"/>
    <col min="14132" max="14132" width="12.85546875" style="155" bestFit="1" customWidth="1"/>
    <col min="14133" max="14133" width="13.85546875" style="155" bestFit="1" customWidth="1"/>
    <col min="14134" max="14134" width="11.42578125" style="155"/>
    <col min="14135" max="14135" width="11.85546875" style="155" bestFit="1" customWidth="1"/>
    <col min="14136" max="14136" width="12.85546875" style="155" bestFit="1" customWidth="1"/>
    <col min="14137" max="14137" width="11.42578125" style="155"/>
    <col min="14138" max="14138" width="11.85546875" style="155" bestFit="1" customWidth="1"/>
    <col min="14139" max="14336" width="11.42578125" style="155"/>
    <col min="14337" max="14337" width="15.85546875" style="155" customWidth="1"/>
    <col min="14338" max="14338" width="42.28515625" style="155" customWidth="1"/>
    <col min="14339" max="14339" width="26.7109375" style="155" customWidth="1"/>
    <col min="14340" max="14342" width="0" style="155" hidden="1" customWidth="1"/>
    <col min="14343" max="14343" width="18.85546875" style="155" customWidth="1"/>
    <col min="14344" max="14351" width="0" style="155" hidden="1" customWidth="1"/>
    <col min="14352" max="14352" width="21.5703125" style="155" customWidth="1"/>
    <col min="14353" max="14355" width="0" style="155" hidden="1" customWidth="1"/>
    <col min="14356" max="14356" width="20.7109375" style="155" customWidth="1"/>
    <col min="14357" max="14364" width="0" style="155" hidden="1" customWidth="1"/>
    <col min="14365" max="14365" width="21.5703125" style="155" customWidth="1"/>
    <col min="14366" max="14368" width="0" style="155" hidden="1" customWidth="1"/>
    <col min="14369" max="14369" width="20.42578125" style="155" customWidth="1"/>
    <col min="14370" max="14377" width="0" style="155" hidden="1" customWidth="1"/>
    <col min="14378" max="14378" width="23" style="155" customWidth="1"/>
    <col min="14379" max="14379" width="21.28515625" style="155" bestFit="1" customWidth="1"/>
    <col min="14380" max="14380" width="19.5703125" style="155" customWidth="1"/>
    <col min="14381" max="14381" width="20" style="155" customWidth="1"/>
    <col min="14382" max="14382" width="19.7109375" style="155" customWidth="1"/>
    <col min="14383" max="14383" width="14.140625" style="155" customWidth="1"/>
    <col min="14384" max="14384" width="24.7109375" style="155" customWidth="1"/>
    <col min="14385" max="14385" width="16.85546875" style="155" customWidth="1"/>
    <col min="14386" max="14386" width="12.85546875" style="155" bestFit="1" customWidth="1"/>
    <col min="14387" max="14387" width="11.85546875" style="155" bestFit="1" customWidth="1"/>
    <col min="14388" max="14388" width="12.85546875" style="155" bestFit="1" customWidth="1"/>
    <col min="14389" max="14389" width="13.85546875" style="155" bestFit="1" customWidth="1"/>
    <col min="14390" max="14390" width="11.42578125" style="155"/>
    <col min="14391" max="14391" width="11.85546875" style="155" bestFit="1" customWidth="1"/>
    <col min="14392" max="14392" width="12.85546875" style="155" bestFit="1" customWidth="1"/>
    <col min="14393" max="14393" width="11.42578125" style="155"/>
    <col min="14394" max="14394" width="11.85546875" style="155" bestFit="1" customWidth="1"/>
    <col min="14395" max="14592" width="11.42578125" style="155"/>
    <col min="14593" max="14593" width="15.85546875" style="155" customWidth="1"/>
    <col min="14594" max="14594" width="42.28515625" style="155" customWidth="1"/>
    <col min="14595" max="14595" width="26.7109375" style="155" customWidth="1"/>
    <col min="14596" max="14598" width="0" style="155" hidden="1" customWidth="1"/>
    <col min="14599" max="14599" width="18.85546875" style="155" customWidth="1"/>
    <col min="14600" max="14607" width="0" style="155" hidden="1" customWidth="1"/>
    <col min="14608" max="14608" width="21.5703125" style="155" customWidth="1"/>
    <col min="14609" max="14611" width="0" style="155" hidden="1" customWidth="1"/>
    <col min="14612" max="14612" width="20.7109375" style="155" customWidth="1"/>
    <col min="14613" max="14620" width="0" style="155" hidden="1" customWidth="1"/>
    <col min="14621" max="14621" width="21.5703125" style="155" customWidth="1"/>
    <col min="14622" max="14624" width="0" style="155" hidden="1" customWidth="1"/>
    <col min="14625" max="14625" width="20.42578125" style="155" customWidth="1"/>
    <col min="14626" max="14633" width="0" style="155" hidden="1" customWidth="1"/>
    <col min="14634" max="14634" width="23" style="155" customWidth="1"/>
    <col min="14635" max="14635" width="21.28515625" style="155" bestFit="1" customWidth="1"/>
    <col min="14636" max="14636" width="19.5703125" style="155" customWidth="1"/>
    <col min="14637" max="14637" width="20" style="155" customWidth="1"/>
    <col min="14638" max="14638" width="19.7109375" style="155" customWidth="1"/>
    <col min="14639" max="14639" width="14.140625" style="155" customWidth="1"/>
    <col min="14640" max="14640" width="24.7109375" style="155" customWidth="1"/>
    <col min="14641" max="14641" width="16.85546875" style="155" customWidth="1"/>
    <col min="14642" max="14642" width="12.85546875" style="155" bestFit="1" customWidth="1"/>
    <col min="14643" max="14643" width="11.85546875" style="155" bestFit="1" customWidth="1"/>
    <col min="14644" max="14644" width="12.85546875" style="155" bestFit="1" customWidth="1"/>
    <col min="14645" max="14645" width="13.85546875" style="155" bestFit="1" customWidth="1"/>
    <col min="14646" max="14646" width="11.42578125" style="155"/>
    <col min="14647" max="14647" width="11.85546875" style="155" bestFit="1" customWidth="1"/>
    <col min="14648" max="14648" width="12.85546875" style="155" bestFit="1" customWidth="1"/>
    <col min="14649" max="14649" width="11.42578125" style="155"/>
    <col min="14650" max="14650" width="11.85546875" style="155" bestFit="1" customWidth="1"/>
    <col min="14651" max="14848" width="11.42578125" style="155"/>
    <col min="14849" max="14849" width="15.85546875" style="155" customWidth="1"/>
    <col min="14850" max="14850" width="42.28515625" style="155" customWidth="1"/>
    <col min="14851" max="14851" width="26.7109375" style="155" customWidth="1"/>
    <col min="14852" max="14854" width="0" style="155" hidden="1" customWidth="1"/>
    <col min="14855" max="14855" width="18.85546875" style="155" customWidth="1"/>
    <col min="14856" max="14863" width="0" style="155" hidden="1" customWidth="1"/>
    <col min="14864" max="14864" width="21.5703125" style="155" customWidth="1"/>
    <col min="14865" max="14867" width="0" style="155" hidden="1" customWidth="1"/>
    <col min="14868" max="14868" width="20.7109375" style="155" customWidth="1"/>
    <col min="14869" max="14876" width="0" style="155" hidden="1" customWidth="1"/>
    <col min="14877" max="14877" width="21.5703125" style="155" customWidth="1"/>
    <col min="14878" max="14880" width="0" style="155" hidden="1" customWidth="1"/>
    <col min="14881" max="14881" width="20.42578125" style="155" customWidth="1"/>
    <col min="14882" max="14889" width="0" style="155" hidden="1" customWidth="1"/>
    <col min="14890" max="14890" width="23" style="155" customWidth="1"/>
    <col min="14891" max="14891" width="21.28515625" style="155" bestFit="1" customWidth="1"/>
    <col min="14892" max="14892" width="19.5703125" style="155" customWidth="1"/>
    <col min="14893" max="14893" width="20" style="155" customWidth="1"/>
    <col min="14894" max="14894" width="19.7109375" style="155" customWidth="1"/>
    <col min="14895" max="14895" width="14.140625" style="155" customWidth="1"/>
    <col min="14896" max="14896" width="24.7109375" style="155" customWidth="1"/>
    <col min="14897" max="14897" width="16.85546875" style="155" customWidth="1"/>
    <col min="14898" max="14898" width="12.85546875" style="155" bestFit="1" customWidth="1"/>
    <col min="14899" max="14899" width="11.85546875" style="155" bestFit="1" customWidth="1"/>
    <col min="14900" max="14900" width="12.85546875" style="155" bestFit="1" customWidth="1"/>
    <col min="14901" max="14901" width="13.85546875" style="155" bestFit="1" customWidth="1"/>
    <col min="14902" max="14902" width="11.42578125" style="155"/>
    <col min="14903" max="14903" width="11.85546875" style="155" bestFit="1" customWidth="1"/>
    <col min="14904" max="14904" width="12.85546875" style="155" bestFit="1" customWidth="1"/>
    <col min="14905" max="14905" width="11.42578125" style="155"/>
    <col min="14906" max="14906" width="11.85546875" style="155" bestFit="1" customWidth="1"/>
    <col min="14907" max="15104" width="11.42578125" style="155"/>
    <col min="15105" max="15105" width="15.85546875" style="155" customWidth="1"/>
    <col min="15106" max="15106" width="42.28515625" style="155" customWidth="1"/>
    <col min="15107" max="15107" width="26.7109375" style="155" customWidth="1"/>
    <col min="15108" max="15110" width="0" style="155" hidden="1" customWidth="1"/>
    <col min="15111" max="15111" width="18.85546875" style="155" customWidth="1"/>
    <col min="15112" max="15119" width="0" style="155" hidden="1" customWidth="1"/>
    <col min="15120" max="15120" width="21.5703125" style="155" customWidth="1"/>
    <col min="15121" max="15123" width="0" style="155" hidden="1" customWidth="1"/>
    <col min="15124" max="15124" width="20.7109375" style="155" customWidth="1"/>
    <col min="15125" max="15132" width="0" style="155" hidden="1" customWidth="1"/>
    <col min="15133" max="15133" width="21.5703125" style="155" customWidth="1"/>
    <col min="15134" max="15136" width="0" style="155" hidden="1" customWidth="1"/>
    <col min="15137" max="15137" width="20.42578125" style="155" customWidth="1"/>
    <col min="15138" max="15145" width="0" style="155" hidden="1" customWidth="1"/>
    <col min="15146" max="15146" width="23" style="155" customWidth="1"/>
    <col min="15147" max="15147" width="21.28515625" style="155" bestFit="1" customWidth="1"/>
    <col min="15148" max="15148" width="19.5703125" style="155" customWidth="1"/>
    <col min="15149" max="15149" width="20" style="155" customWidth="1"/>
    <col min="15150" max="15150" width="19.7109375" style="155" customWidth="1"/>
    <col min="15151" max="15151" width="14.140625" style="155" customWidth="1"/>
    <col min="15152" max="15152" width="24.7109375" style="155" customWidth="1"/>
    <col min="15153" max="15153" width="16.85546875" style="155" customWidth="1"/>
    <col min="15154" max="15154" width="12.85546875" style="155" bestFit="1" customWidth="1"/>
    <col min="15155" max="15155" width="11.85546875" style="155" bestFit="1" customWidth="1"/>
    <col min="15156" max="15156" width="12.85546875" style="155" bestFit="1" customWidth="1"/>
    <col min="15157" max="15157" width="13.85546875" style="155" bestFit="1" customWidth="1"/>
    <col min="15158" max="15158" width="11.42578125" style="155"/>
    <col min="15159" max="15159" width="11.85546875" style="155" bestFit="1" customWidth="1"/>
    <col min="15160" max="15160" width="12.85546875" style="155" bestFit="1" customWidth="1"/>
    <col min="15161" max="15161" width="11.42578125" style="155"/>
    <col min="15162" max="15162" width="11.85546875" style="155" bestFit="1" customWidth="1"/>
    <col min="15163" max="15360" width="11.42578125" style="155"/>
    <col min="15361" max="15361" width="15.85546875" style="155" customWidth="1"/>
    <col min="15362" max="15362" width="42.28515625" style="155" customWidth="1"/>
    <col min="15363" max="15363" width="26.7109375" style="155" customWidth="1"/>
    <col min="15364" max="15366" width="0" style="155" hidden="1" customWidth="1"/>
    <col min="15367" max="15367" width="18.85546875" style="155" customWidth="1"/>
    <col min="15368" max="15375" width="0" style="155" hidden="1" customWidth="1"/>
    <col min="15376" max="15376" width="21.5703125" style="155" customWidth="1"/>
    <col min="15377" max="15379" width="0" style="155" hidden="1" customWidth="1"/>
    <col min="15380" max="15380" width="20.7109375" style="155" customWidth="1"/>
    <col min="15381" max="15388" width="0" style="155" hidden="1" customWidth="1"/>
    <col min="15389" max="15389" width="21.5703125" style="155" customWidth="1"/>
    <col min="15390" max="15392" width="0" style="155" hidden="1" customWidth="1"/>
    <col min="15393" max="15393" width="20.42578125" style="155" customWidth="1"/>
    <col min="15394" max="15401" width="0" style="155" hidden="1" customWidth="1"/>
    <col min="15402" max="15402" width="23" style="155" customWidth="1"/>
    <col min="15403" max="15403" width="21.28515625" style="155" bestFit="1" customWidth="1"/>
    <col min="15404" max="15404" width="19.5703125" style="155" customWidth="1"/>
    <col min="15405" max="15405" width="20" style="155" customWidth="1"/>
    <col min="15406" max="15406" width="19.7109375" style="155" customWidth="1"/>
    <col min="15407" max="15407" width="14.140625" style="155" customWidth="1"/>
    <col min="15408" max="15408" width="24.7109375" style="155" customWidth="1"/>
    <col min="15409" max="15409" width="16.85546875" style="155" customWidth="1"/>
    <col min="15410" max="15410" width="12.85546875" style="155" bestFit="1" customWidth="1"/>
    <col min="15411" max="15411" width="11.85546875" style="155" bestFit="1" customWidth="1"/>
    <col min="15412" max="15412" width="12.85546875" style="155" bestFit="1" customWidth="1"/>
    <col min="15413" max="15413" width="13.85546875" style="155" bestFit="1" customWidth="1"/>
    <col min="15414" max="15414" width="11.42578125" style="155"/>
    <col min="15415" max="15415" width="11.85546875" style="155" bestFit="1" customWidth="1"/>
    <col min="15416" max="15416" width="12.85546875" style="155" bestFit="1" customWidth="1"/>
    <col min="15417" max="15417" width="11.42578125" style="155"/>
    <col min="15418" max="15418" width="11.85546875" style="155" bestFit="1" customWidth="1"/>
    <col min="15419" max="15616" width="11.42578125" style="155"/>
    <col min="15617" max="15617" width="15.85546875" style="155" customWidth="1"/>
    <col min="15618" max="15618" width="42.28515625" style="155" customWidth="1"/>
    <col min="15619" max="15619" width="26.7109375" style="155" customWidth="1"/>
    <col min="15620" max="15622" width="0" style="155" hidden="1" customWidth="1"/>
    <col min="15623" max="15623" width="18.85546875" style="155" customWidth="1"/>
    <col min="15624" max="15631" width="0" style="155" hidden="1" customWidth="1"/>
    <col min="15632" max="15632" width="21.5703125" style="155" customWidth="1"/>
    <col min="15633" max="15635" width="0" style="155" hidden="1" customWidth="1"/>
    <col min="15636" max="15636" width="20.7109375" style="155" customWidth="1"/>
    <col min="15637" max="15644" width="0" style="155" hidden="1" customWidth="1"/>
    <col min="15645" max="15645" width="21.5703125" style="155" customWidth="1"/>
    <col min="15646" max="15648" width="0" style="155" hidden="1" customWidth="1"/>
    <col min="15649" max="15649" width="20.42578125" style="155" customWidth="1"/>
    <col min="15650" max="15657" width="0" style="155" hidden="1" customWidth="1"/>
    <col min="15658" max="15658" width="23" style="155" customWidth="1"/>
    <col min="15659" max="15659" width="21.28515625" style="155" bestFit="1" customWidth="1"/>
    <col min="15660" max="15660" width="19.5703125" style="155" customWidth="1"/>
    <col min="15661" max="15661" width="20" style="155" customWidth="1"/>
    <col min="15662" max="15662" width="19.7109375" style="155" customWidth="1"/>
    <col min="15663" max="15663" width="14.140625" style="155" customWidth="1"/>
    <col min="15664" max="15664" width="24.7109375" style="155" customWidth="1"/>
    <col min="15665" max="15665" width="16.85546875" style="155" customWidth="1"/>
    <col min="15666" max="15666" width="12.85546875" style="155" bestFit="1" customWidth="1"/>
    <col min="15667" max="15667" width="11.85546875" style="155" bestFit="1" customWidth="1"/>
    <col min="15668" max="15668" width="12.85546875" style="155" bestFit="1" customWidth="1"/>
    <col min="15669" max="15669" width="13.85546875" style="155" bestFit="1" customWidth="1"/>
    <col min="15670" max="15670" width="11.42578125" style="155"/>
    <col min="15671" max="15671" width="11.85546875" style="155" bestFit="1" customWidth="1"/>
    <col min="15672" max="15672" width="12.85546875" style="155" bestFit="1" customWidth="1"/>
    <col min="15673" max="15673" width="11.42578125" style="155"/>
    <col min="15674" max="15674" width="11.85546875" style="155" bestFit="1" customWidth="1"/>
    <col min="15675" max="15872" width="11.42578125" style="155"/>
    <col min="15873" max="15873" width="15.85546875" style="155" customWidth="1"/>
    <col min="15874" max="15874" width="42.28515625" style="155" customWidth="1"/>
    <col min="15875" max="15875" width="26.7109375" style="155" customWidth="1"/>
    <col min="15876" max="15878" width="0" style="155" hidden="1" customWidth="1"/>
    <col min="15879" max="15879" width="18.85546875" style="155" customWidth="1"/>
    <col min="15880" max="15887" width="0" style="155" hidden="1" customWidth="1"/>
    <col min="15888" max="15888" width="21.5703125" style="155" customWidth="1"/>
    <col min="15889" max="15891" width="0" style="155" hidden="1" customWidth="1"/>
    <col min="15892" max="15892" width="20.7109375" style="155" customWidth="1"/>
    <col min="15893" max="15900" width="0" style="155" hidden="1" customWidth="1"/>
    <col min="15901" max="15901" width="21.5703125" style="155" customWidth="1"/>
    <col min="15902" max="15904" width="0" style="155" hidden="1" customWidth="1"/>
    <col min="15905" max="15905" width="20.42578125" style="155" customWidth="1"/>
    <col min="15906" max="15913" width="0" style="155" hidden="1" customWidth="1"/>
    <col min="15914" max="15914" width="23" style="155" customWidth="1"/>
    <col min="15915" max="15915" width="21.28515625" style="155" bestFit="1" customWidth="1"/>
    <col min="15916" max="15916" width="19.5703125" style="155" customWidth="1"/>
    <col min="15917" max="15917" width="20" style="155" customWidth="1"/>
    <col min="15918" max="15918" width="19.7109375" style="155" customWidth="1"/>
    <col min="15919" max="15919" width="14.140625" style="155" customWidth="1"/>
    <col min="15920" max="15920" width="24.7109375" style="155" customWidth="1"/>
    <col min="15921" max="15921" width="16.85546875" style="155" customWidth="1"/>
    <col min="15922" max="15922" width="12.85546875" style="155" bestFit="1" customWidth="1"/>
    <col min="15923" max="15923" width="11.85546875" style="155" bestFit="1" customWidth="1"/>
    <col min="15924" max="15924" width="12.85546875" style="155" bestFit="1" customWidth="1"/>
    <col min="15925" max="15925" width="13.85546875" style="155" bestFit="1" customWidth="1"/>
    <col min="15926" max="15926" width="11.42578125" style="155"/>
    <col min="15927" max="15927" width="11.85546875" style="155" bestFit="1" customWidth="1"/>
    <col min="15928" max="15928" width="12.85546875" style="155" bestFit="1" customWidth="1"/>
    <col min="15929" max="15929" width="11.42578125" style="155"/>
    <col min="15930" max="15930" width="11.85546875" style="155" bestFit="1" customWidth="1"/>
    <col min="15931" max="16128" width="11.42578125" style="155"/>
    <col min="16129" max="16129" width="15.85546875" style="155" customWidth="1"/>
    <col min="16130" max="16130" width="42.28515625" style="155" customWidth="1"/>
    <col min="16131" max="16131" width="26.7109375" style="155" customWidth="1"/>
    <col min="16132" max="16134" width="0" style="155" hidden="1" customWidth="1"/>
    <col min="16135" max="16135" width="18.85546875" style="155" customWidth="1"/>
    <col min="16136" max="16143" width="0" style="155" hidden="1" customWidth="1"/>
    <col min="16144" max="16144" width="21.5703125" style="155" customWidth="1"/>
    <col min="16145" max="16147" width="0" style="155" hidden="1" customWidth="1"/>
    <col min="16148" max="16148" width="20.7109375" style="155" customWidth="1"/>
    <col min="16149" max="16156" width="0" style="155" hidden="1" customWidth="1"/>
    <col min="16157" max="16157" width="21.5703125" style="155" customWidth="1"/>
    <col min="16158" max="16160" width="0" style="155" hidden="1" customWidth="1"/>
    <col min="16161" max="16161" width="20.42578125" style="155" customWidth="1"/>
    <col min="16162" max="16169" width="0" style="155" hidden="1" customWidth="1"/>
    <col min="16170" max="16170" width="23" style="155" customWidth="1"/>
    <col min="16171" max="16171" width="21.28515625" style="155" bestFit="1" customWidth="1"/>
    <col min="16172" max="16172" width="19.5703125" style="155" customWidth="1"/>
    <col min="16173" max="16173" width="20" style="155" customWidth="1"/>
    <col min="16174" max="16174" width="19.7109375" style="155" customWidth="1"/>
    <col min="16175" max="16175" width="14.140625" style="155" customWidth="1"/>
    <col min="16176" max="16176" width="24.7109375" style="155" customWidth="1"/>
    <col min="16177" max="16177" width="16.85546875" style="155" customWidth="1"/>
    <col min="16178" max="16178" width="12.85546875" style="155" bestFit="1" customWidth="1"/>
    <col min="16179" max="16179" width="11.85546875" style="155" bestFit="1" customWidth="1"/>
    <col min="16180" max="16180" width="12.85546875" style="155" bestFit="1" customWidth="1"/>
    <col min="16181" max="16181" width="13.85546875" style="155" bestFit="1" customWidth="1"/>
    <col min="16182" max="16182" width="11.42578125" style="155"/>
    <col min="16183" max="16183" width="11.85546875" style="155" bestFit="1" customWidth="1"/>
    <col min="16184" max="16184" width="12.85546875" style="155" bestFit="1" customWidth="1"/>
    <col min="16185" max="16185" width="11.42578125" style="155"/>
    <col min="16186" max="16186" width="11.85546875" style="155" bestFit="1" customWidth="1"/>
    <col min="16187" max="16384" width="11.42578125" style="155"/>
  </cols>
  <sheetData>
    <row r="1" spans="1:51" ht="18">
      <c r="A1" s="358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60"/>
    </row>
    <row r="2" spans="1:51" ht="15.75">
      <c r="A2" s="361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3"/>
    </row>
    <row r="3" spans="1:51" ht="18">
      <c r="A3" s="364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6"/>
    </row>
    <row r="4" spans="1:51" ht="15.75">
      <c r="A4" s="361" t="s">
        <v>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3"/>
    </row>
    <row r="5" spans="1:51" ht="20.25">
      <c r="A5" s="367" t="s">
        <v>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9"/>
      <c r="AQ5" s="156"/>
    </row>
    <row r="6" spans="1:51">
      <c r="A6" s="157"/>
      <c r="B6" s="158"/>
      <c r="C6" s="158"/>
      <c r="D6" s="158"/>
      <c r="E6" s="158"/>
      <c r="F6" s="159"/>
      <c r="G6" s="159">
        <f>+F6+3253800</f>
        <v>3253800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60"/>
      <c r="AI6" s="158"/>
      <c r="AJ6" s="158"/>
      <c r="AK6" s="158"/>
      <c r="AL6" s="158"/>
      <c r="AM6" s="158"/>
      <c r="AN6" s="158"/>
      <c r="AO6" s="158"/>
      <c r="AP6" s="161"/>
      <c r="AQ6" s="162"/>
    </row>
    <row r="7" spans="1:51" ht="15.75">
      <c r="A7" s="349" t="s">
        <v>5</v>
      </c>
      <c r="B7" s="350"/>
      <c r="C7" s="163" t="s">
        <v>6</v>
      </c>
      <c r="D7" s="158"/>
      <c r="E7" s="158"/>
      <c r="F7" s="158"/>
      <c r="G7" s="158"/>
      <c r="H7" s="158">
        <v>781621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64" t="s">
        <v>7</v>
      </c>
      <c r="AD7" s="165"/>
      <c r="AE7" s="165"/>
      <c r="AF7" s="165"/>
      <c r="AG7" s="165"/>
      <c r="AH7" s="160"/>
      <c r="AI7" s="165"/>
      <c r="AJ7" s="165"/>
      <c r="AK7" s="165"/>
      <c r="AL7" s="165"/>
      <c r="AM7" s="165"/>
      <c r="AN7" s="165"/>
      <c r="AO7" s="165"/>
      <c r="AP7" s="166" t="s">
        <v>8</v>
      </c>
      <c r="AQ7" s="167"/>
    </row>
    <row r="8" spans="1:51" ht="20.25">
      <c r="A8" s="349" t="s">
        <v>9</v>
      </c>
      <c r="B8" s="350"/>
      <c r="C8" s="168" t="s">
        <v>10</v>
      </c>
      <c r="D8" s="158"/>
      <c r="E8" s="158"/>
      <c r="F8" s="158"/>
      <c r="G8" s="159">
        <v>4035421</v>
      </c>
      <c r="H8" s="159">
        <f>+G8-3253800</f>
        <v>781621</v>
      </c>
      <c r="I8" s="159"/>
      <c r="J8" s="158"/>
      <c r="K8" s="158"/>
      <c r="L8" s="158"/>
      <c r="M8" s="158"/>
      <c r="N8" s="158"/>
      <c r="O8" s="158"/>
      <c r="P8" s="169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64" t="s">
        <v>11</v>
      </c>
      <c r="AD8" s="165"/>
      <c r="AE8" s="165"/>
      <c r="AF8" s="165"/>
      <c r="AG8" s="165"/>
      <c r="AH8" s="160"/>
      <c r="AI8" s="165"/>
      <c r="AJ8" s="165"/>
      <c r="AK8" s="165"/>
      <c r="AL8" s="165"/>
      <c r="AM8" s="165"/>
      <c r="AN8" s="165"/>
      <c r="AO8" s="165"/>
      <c r="AP8" s="170">
        <v>2013</v>
      </c>
      <c r="AQ8" s="171"/>
      <c r="AR8" s="156"/>
    </row>
    <row r="9" spans="1:51" ht="15.75" thickBot="1">
      <c r="A9" s="172"/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5"/>
      <c r="AQ9" s="176"/>
      <c r="AR9" s="154"/>
      <c r="AS9" s="176"/>
      <c r="AT9" s="261"/>
      <c r="AU9" s="261"/>
      <c r="AV9" s="261"/>
      <c r="AW9" s="261"/>
      <c r="AX9" s="261"/>
    </row>
    <row r="10" spans="1:5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54"/>
      <c r="AR10" s="154"/>
      <c r="AT10" s="261"/>
      <c r="AU10" s="261"/>
      <c r="AV10" s="261"/>
      <c r="AW10" s="261"/>
      <c r="AX10" s="261"/>
    </row>
    <row r="11" spans="1:51" ht="14.25" customHeight="1">
      <c r="A11" s="179" t="s">
        <v>12</v>
      </c>
      <c r="B11" s="179" t="s">
        <v>13</v>
      </c>
      <c r="C11" s="179" t="s">
        <v>14</v>
      </c>
      <c r="D11" s="179" t="s">
        <v>15</v>
      </c>
      <c r="E11" s="179" t="s">
        <v>15</v>
      </c>
      <c r="F11" s="179" t="s">
        <v>15</v>
      </c>
      <c r="G11" s="179" t="s">
        <v>15</v>
      </c>
      <c r="H11" s="179" t="s">
        <v>15</v>
      </c>
      <c r="I11" s="179" t="s">
        <v>15</v>
      </c>
      <c r="J11" s="179" t="s">
        <v>15</v>
      </c>
      <c r="K11" s="179" t="s">
        <v>15</v>
      </c>
      <c r="L11" s="179" t="s">
        <v>15</v>
      </c>
      <c r="M11" s="179" t="s">
        <v>15</v>
      </c>
      <c r="N11" s="179" t="s">
        <v>15</v>
      </c>
      <c r="O11" s="179" t="s">
        <v>15</v>
      </c>
      <c r="P11" s="179" t="s">
        <v>15</v>
      </c>
      <c r="Q11" s="179" t="s">
        <v>16</v>
      </c>
      <c r="R11" s="179" t="s">
        <v>16</v>
      </c>
      <c r="S11" s="179" t="s">
        <v>16</v>
      </c>
      <c r="T11" s="179" t="s">
        <v>16</v>
      </c>
      <c r="U11" s="179" t="s">
        <v>16</v>
      </c>
      <c r="V11" s="179" t="s">
        <v>16</v>
      </c>
      <c r="W11" s="179" t="s">
        <v>16</v>
      </c>
      <c r="X11" s="179" t="s">
        <v>16</v>
      </c>
      <c r="Y11" s="179" t="s">
        <v>16</v>
      </c>
      <c r="Z11" s="179" t="s">
        <v>16</v>
      </c>
      <c r="AA11" s="179" t="s">
        <v>16</v>
      </c>
      <c r="AB11" s="179" t="s">
        <v>16</v>
      </c>
      <c r="AC11" s="179" t="s">
        <v>16</v>
      </c>
      <c r="AD11" s="179" t="s">
        <v>17</v>
      </c>
      <c r="AE11" s="179" t="s">
        <v>17</v>
      </c>
      <c r="AF11" s="179" t="s">
        <v>17</v>
      </c>
      <c r="AG11" s="179" t="s">
        <v>17</v>
      </c>
      <c r="AH11" s="179" t="s">
        <v>17</v>
      </c>
      <c r="AI11" s="179" t="s">
        <v>17</v>
      </c>
      <c r="AJ11" s="179" t="s">
        <v>17</v>
      </c>
      <c r="AK11" s="179" t="s">
        <v>17</v>
      </c>
      <c r="AL11" s="179" t="s">
        <v>17</v>
      </c>
      <c r="AM11" s="179" t="s">
        <v>17</v>
      </c>
      <c r="AN11" s="179" t="s">
        <v>17</v>
      </c>
      <c r="AO11" s="179" t="s">
        <v>17</v>
      </c>
      <c r="AP11" s="179" t="s">
        <v>17</v>
      </c>
      <c r="AQ11" s="154"/>
      <c r="AR11" s="154"/>
      <c r="AT11" s="261"/>
      <c r="AU11" s="261"/>
      <c r="AV11" s="261"/>
      <c r="AW11" s="261"/>
      <c r="AX11" s="261"/>
    </row>
    <row r="12" spans="1:51" ht="13.5" thickBot="1">
      <c r="A12" s="180" t="s">
        <v>18</v>
      </c>
      <c r="B12" s="180"/>
      <c r="C12" s="180" t="s">
        <v>19</v>
      </c>
      <c r="D12" s="180" t="s">
        <v>20</v>
      </c>
      <c r="E12" s="180" t="s">
        <v>21</v>
      </c>
      <c r="F12" s="180" t="s">
        <v>22</v>
      </c>
      <c r="G12" s="180" t="s">
        <v>23</v>
      </c>
      <c r="H12" s="180" t="s">
        <v>24</v>
      </c>
      <c r="I12" s="180" t="s">
        <v>25</v>
      </c>
      <c r="J12" s="180" t="s">
        <v>26</v>
      </c>
      <c r="K12" s="180" t="s">
        <v>27</v>
      </c>
      <c r="L12" s="180" t="s">
        <v>28</v>
      </c>
      <c r="M12" s="180" t="s">
        <v>29</v>
      </c>
      <c r="N12" s="180" t="s">
        <v>30</v>
      </c>
      <c r="O12" s="180" t="s">
        <v>31</v>
      </c>
      <c r="P12" s="180" t="s">
        <v>32</v>
      </c>
      <c r="Q12" s="180" t="s">
        <v>20</v>
      </c>
      <c r="R12" s="180" t="s">
        <v>21</v>
      </c>
      <c r="S12" s="180" t="s">
        <v>22</v>
      </c>
      <c r="T12" s="180" t="s">
        <v>33</v>
      </c>
      <c r="U12" s="180" t="s">
        <v>34</v>
      </c>
      <c r="V12" s="180" t="s">
        <v>35</v>
      </c>
      <c r="W12" s="180" t="s">
        <v>36</v>
      </c>
      <c r="X12" s="180" t="s">
        <v>27</v>
      </c>
      <c r="Y12" s="180" t="s">
        <v>28</v>
      </c>
      <c r="Z12" s="180" t="s">
        <v>37</v>
      </c>
      <c r="AA12" s="180" t="s">
        <v>30</v>
      </c>
      <c r="AB12" s="180" t="s">
        <v>31</v>
      </c>
      <c r="AC12" s="180" t="s">
        <v>38</v>
      </c>
      <c r="AD12" s="180" t="s">
        <v>20</v>
      </c>
      <c r="AE12" s="180" t="s">
        <v>21</v>
      </c>
      <c r="AF12" s="180" t="s">
        <v>22</v>
      </c>
      <c r="AG12" s="180" t="s">
        <v>33</v>
      </c>
      <c r="AH12" s="180" t="s">
        <v>34</v>
      </c>
      <c r="AI12" s="180" t="s">
        <v>35</v>
      </c>
      <c r="AJ12" s="180" t="s">
        <v>36</v>
      </c>
      <c r="AK12" s="180" t="s">
        <v>27</v>
      </c>
      <c r="AL12" s="180" t="s">
        <v>28</v>
      </c>
      <c r="AM12" s="180" t="s">
        <v>37</v>
      </c>
      <c r="AN12" s="180" t="s">
        <v>30</v>
      </c>
      <c r="AO12" s="180" t="s">
        <v>31</v>
      </c>
      <c r="AP12" s="180" t="s">
        <v>32</v>
      </c>
      <c r="AQ12" s="311"/>
      <c r="AR12" s="311"/>
      <c r="AS12" s="311"/>
      <c r="AT12" s="311"/>
      <c r="AU12" s="311"/>
      <c r="AV12" s="311"/>
      <c r="AW12" s="311"/>
      <c r="AX12" s="311"/>
      <c r="AY12" s="181"/>
    </row>
    <row r="13" spans="1:51" ht="13.5" thickBot="1">
      <c r="A13" s="182">
        <v>1</v>
      </c>
      <c r="B13" s="183">
        <v>2</v>
      </c>
      <c r="C13" s="183"/>
      <c r="D13" s="183"/>
      <c r="E13" s="183"/>
      <c r="F13" s="183">
        <v>3</v>
      </c>
      <c r="G13" s="183">
        <v>3</v>
      </c>
      <c r="H13" s="183">
        <v>3</v>
      </c>
      <c r="I13" s="183">
        <v>3</v>
      </c>
      <c r="J13" s="183">
        <v>3</v>
      </c>
      <c r="K13" s="183">
        <v>3</v>
      </c>
      <c r="L13" s="183">
        <v>3</v>
      </c>
      <c r="M13" s="183">
        <v>3</v>
      </c>
      <c r="N13" s="183">
        <v>3</v>
      </c>
      <c r="O13" s="183">
        <v>3</v>
      </c>
      <c r="P13" s="183">
        <v>4</v>
      </c>
      <c r="Q13" s="183"/>
      <c r="R13" s="183"/>
      <c r="S13" s="183">
        <v>5</v>
      </c>
      <c r="T13" s="183">
        <v>5</v>
      </c>
      <c r="U13" s="183">
        <v>5</v>
      </c>
      <c r="V13" s="183">
        <v>5</v>
      </c>
      <c r="W13" s="183">
        <v>5</v>
      </c>
      <c r="X13" s="183">
        <v>5</v>
      </c>
      <c r="Y13" s="183">
        <v>5</v>
      </c>
      <c r="Z13" s="183">
        <v>5</v>
      </c>
      <c r="AA13" s="183">
        <v>5</v>
      </c>
      <c r="AB13" s="183">
        <v>5</v>
      </c>
      <c r="AC13" s="183">
        <v>6</v>
      </c>
      <c r="AD13" s="183"/>
      <c r="AE13" s="183"/>
      <c r="AF13" s="183">
        <v>7</v>
      </c>
      <c r="AG13" s="183">
        <v>7</v>
      </c>
      <c r="AH13" s="183">
        <v>7</v>
      </c>
      <c r="AI13" s="183">
        <v>7</v>
      </c>
      <c r="AJ13" s="183">
        <v>7</v>
      </c>
      <c r="AK13" s="183">
        <v>7</v>
      </c>
      <c r="AL13" s="183">
        <v>7</v>
      </c>
      <c r="AM13" s="183">
        <v>7</v>
      </c>
      <c r="AN13" s="183">
        <v>7</v>
      </c>
      <c r="AO13" s="183">
        <v>7</v>
      </c>
      <c r="AP13" s="184">
        <v>8</v>
      </c>
      <c r="AQ13" s="311"/>
      <c r="AR13" s="311"/>
      <c r="AS13" s="311"/>
      <c r="AT13" s="311"/>
      <c r="AU13" s="311"/>
      <c r="AV13" s="311"/>
      <c r="AW13" s="311"/>
      <c r="AX13" s="311"/>
    </row>
    <row r="14" spans="1:51" s="189" customFormat="1" ht="16.5" thickBot="1">
      <c r="A14" s="185"/>
      <c r="B14" s="186" t="s">
        <v>41</v>
      </c>
      <c r="C14" s="187">
        <f>SUM(C15,C17,C40,)</f>
        <v>1852400000</v>
      </c>
      <c r="D14" s="187">
        <f t="shared" ref="D14:AP14" si="0">SUM(D15,D17,D40)</f>
        <v>719986615.25999999</v>
      </c>
      <c r="E14" s="187">
        <f t="shared" si="0"/>
        <v>106730979.19</v>
      </c>
      <c r="F14" s="187">
        <f t="shared" si="0"/>
        <v>423688560.77999997</v>
      </c>
      <c r="G14" s="187">
        <f t="shared" si="0"/>
        <v>210461208.55000001</v>
      </c>
      <c r="H14" s="187">
        <f t="shared" si="0"/>
        <v>0</v>
      </c>
      <c r="I14" s="187">
        <f t="shared" si="0"/>
        <v>0</v>
      </c>
      <c r="J14" s="187">
        <f t="shared" si="0"/>
        <v>0</v>
      </c>
      <c r="K14" s="187">
        <f t="shared" si="0"/>
        <v>0</v>
      </c>
      <c r="L14" s="188">
        <f t="shared" si="0"/>
        <v>0</v>
      </c>
      <c r="M14" s="187">
        <f t="shared" si="0"/>
        <v>0</v>
      </c>
      <c r="N14" s="187">
        <f t="shared" si="0"/>
        <v>0</v>
      </c>
      <c r="O14" s="187">
        <f t="shared" si="0"/>
        <v>0</v>
      </c>
      <c r="P14" s="188">
        <f>SUM(P15,P17,P40)</f>
        <v>833575521.88999999</v>
      </c>
      <c r="Q14" s="187">
        <f t="shared" si="0"/>
        <v>7683713.3700000001</v>
      </c>
      <c r="R14" s="187">
        <f t="shared" si="0"/>
        <v>54176579.909999996</v>
      </c>
      <c r="S14" s="187">
        <f t="shared" si="0"/>
        <v>63578258.519999996</v>
      </c>
      <c r="T14" s="187">
        <f t="shared" si="0"/>
        <v>172603988.54999998</v>
      </c>
      <c r="U14" s="187">
        <f t="shared" si="0"/>
        <v>0</v>
      </c>
      <c r="V14" s="187">
        <f t="shared" si="0"/>
        <v>0</v>
      </c>
      <c r="W14" s="187">
        <f t="shared" si="0"/>
        <v>0</v>
      </c>
      <c r="X14" s="187">
        <f t="shared" si="0"/>
        <v>0</v>
      </c>
      <c r="Y14" s="188">
        <f t="shared" si="0"/>
        <v>0</v>
      </c>
      <c r="Z14" s="187">
        <f t="shared" si="0"/>
        <v>0</v>
      </c>
      <c r="AA14" s="187">
        <f t="shared" si="0"/>
        <v>0</v>
      </c>
      <c r="AB14" s="187">
        <f t="shared" si="0"/>
        <v>0</v>
      </c>
      <c r="AC14" s="187">
        <f t="shared" si="0"/>
        <v>298042540.35000002</v>
      </c>
      <c r="AD14" s="187">
        <f t="shared" si="0"/>
        <v>7683713.3700000001</v>
      </c>
      <c r="AE14" s="187">
        <f t="shared" si="0"/>
        <v>52901579.909999996</v>
      </c>
      <c r="AF14" s="187">
        <f t="shared" si="0"/>
        <v>64759652.519999996</v>
      </c>
      <c r="AG14" s="187">
        <f t="shared" si="0"/>
        <v>172603988.54999998</v>
      </c>
      <c r="AH14" s="187">
        <f t="shared" si="0"/>
        <v>0</v>
      </c>
      <c r="AI14" s="187">
        <f t="shared" si="0"/>
        <v>0</v>
      </c>
      <c r="AJ14" s="187">
        <f t="shared" si="0"/>
        <v>0</v>
      </c>
      <c r="AK14" s="187">
        <f t="shared" si="0"/>
        <v>0</v>
      </c>
      <c r="AL14" s="187">
        <f t="shared" si="0"/>
        <v>0</v>
      </c>
      <c r="AM14" s="187">
        <f t="shared" si="0"/>
        <v>0</v>
      </c>
      <c r="AN14" s="187">
        <f t="shared" si="0"/>
        <v>0</v>
      </c>
      <c r="AO14" s="187">
        <f t="shared" si="0"/>
        <v>0</v>
      </c>
      <c r="AP14" s="187">
        <f t="shared" si="0"/>
        <v>297948934.35000002</v>
      </c>
      <c r="AQ14" s="311"/>
      <c r="AR14" s="311"/>
      <c r="AS14" s="311"/>
      <c r="AT14" s="311"/>
      <c r="AU14" s="311"/>
      <c r="AV14" s="311"/>
      <c r="AW14" s="311"/>
      <c r="AX14" s="311"/>
    </row>
    <row r="15" spans="1:51" s="189" customFormat="1" ht="16.5" thickBot="1">
      <c r="A15" s="190"/>
      <c r="B15" s="191" t="s">
        <v>42</v>
      </c>
      <c r="C15" s="192">
        <f t="shared" ref="C15:AP15" si="1">SUM(C16)</f>
        <v>0</v>
      </c>
      <c r="D15" s="192">
        <f t="shared" si="1"/>
        <v>0</v>
      </c>
      <c r="E15" s="192">
        <f t="shared" si="1"/>
        <v>0</v>
      </c>
      <c r="F15" s="192">
        <f t="shared" si="1"/>
        <v>0</v>
      </c>
      <c r="G15" s="192">
        <f t="shared" si="1"/>
        <v>0</v>
      </c>
      <c r="H15" s="192">
        <f t="shared" si="1"/>
        <v>0</v>
      </c>
      <c r="I15" s="192">
        <f t="shared" si="1"/>
        <v>0</v>
      </c>
      <c r="J15" s="192">
        <f t="shared" si="1"/>
        <v>0</v>
      </c>
      <c r="K15" s="192">
        <f t="shared" si="1"/>
        <v>0</v>
      </c>
      <c r="L15" s="193">
        <f t="shared" si="1"/>
        <v>0</v>
      </c>
      <c r="M15" s="192">
        <f t="shared" si="1"/>
        <v>0</v>
      </c>
      <c r="N15" s="192">
        <f t="shared" si="1"/>
        <v>0</v>
      </c>
      <c r="O15" s="192">
        <f t="shared" si="1"/>
        <v>0</v>
      </c>
      <c r="P15" s="193">
        <f t="shared" si="1"/>
        <v>0</v>
      </c>
      <c r="Q15" s="192">
        <f t="shared" si="1"/>
        <v>0</v>
      </c>
      <c r="R15" s="192">
        <f t="shared" si="1"/>
        <v>0</v>
      </c>
      <c r="S15" s="192">
        <f t="shared" si="1"/>
        <v>0</v>
      </c>
      <c r="T15" s="192">
        <f t="shared" si="1"/>
        <v>0</v>
      </c>
      <c r="U15" s="192">
        <f t="shared" si="1"/>
        <v>0</v>
      </c>
      <c r="V15" s="192">
        <f t="shared" si="1"/>
        <v>0</v>
      </c>
      <c r="W15" s="192">
        <f t="shared" si="1"/>
        <v>0</v>
      </c>
      <c r="X15" s="192">
        <f t="shared" si="1"/>
        <v>0</v>
      </c>
      <c r="Y15" s="193">
        <f t="shared" si="1"/>
        <v>0</v>
      </c>
      <c r="Z15" s="192">
        <f t="shared" si="1"/>
        <v>0</v>
      </c>
      <c r="AA15" s="192">
        <f t="shared" si="1"/>
        <v>0</v>
      </c>
      <c r="AB15" s="192">
        <f t="shared" si="1"/>
        <v>0</v>
      </c>
      <c r="AC15" s="192">
        <f t="shared" si="1"/>
        <v>0</v>
      </c>
      <c r="AD15" s="192">
        <f t="shared" si="1"/>
        <v>0</v>
      </c>
      <c r="AE15" s="192">
        <f t="shared" si="1"/>
        <v>0</v>
      </c>
      <c r="AF15" s="192">
        <f t="shared" si="1"/>
        <v>0</v>
      </c>
      <c r="AG15" s="192">
        <f t="shared" si="1"/>
        <v>0</v>
      </c>
      <c r="AH15" s="192">
        <f t="shared" si="1"/>
        <v>0</v>
      </c>
      <c r="AI15" s="192">
        <f t="shared" si="1"/>
        <v>0</v>
      </c>
      <c r="AJ15" s="192">
        <f t="shared" si="1"/>
        <v>0</v>
      </c>
      <c r="AK15" s="192">
        <f t="shared" si="1"/>
        <v>0</v>
      </c>
      <c r="AL15" s="192">
        <f t="shared" si="1"/>
        <v>0</v>
      </c>
      <c r="AM15" s="192">
        <f t="shared" si="1"/>
        <v>0</v>
      </c>
      <c r="AN15" s="192">
        <f t="shared" si="1"/>
        <v>0</v>
      </c>
      <c r="AO15" s="192">
        <f t="shared" si="1"/>
        <v>0</v>
      </c>
      <c r="AP15" s="194">
        <f t="shared" si="1"/>
        <v>0</v>
      </c>
      <c r="AQ15" s="311"/>
      <c r="AR15" s="311"/>
      <c r="AS15" s="311"/>
      <c r="AT15" s="311"/>
      <c r="AU15" s="311"/>
      <c r="AV15" s="311"/>
      <c r="AW15" s="311"/>
      <c r="AX15" s="311"/>
    </row>
    <row r="16" spans="1:51" s="202" customFormat="1" ht="15.75" thickBot="1">
      <c r="A16" s="195" t="s">
        <v>43</v>
      </c>
      <c r="B16" s="196" t="s">
        <v>44</v>
      </c>
      <c r="C16" s="197">
        <v>0</v>
      </c>
      <c r="D16" s="197">
        <v>0</v>
      </c>
      <c r="E16" s="197">
        <v>0</v>
      </c>
      <c r="F16" s="197"/>
      <c r="G16" s="197"/>
      <c r="H16" s="197"/>
      <c r="I16" s="197"/>
      <c r="J16" s="197"/>
      <c r="K16" s="197"/>
      <c r="L16" s="198"/>
      <c r="M16" s="197"/>
      <c r="N16" s="197"/>
      <c r="O16" s="197"/>
      <c r="P16" s="199">
        <f>SUM(D16:O16)</f>
        <v>0</v>
      </c>
      <c r="Q16" s="197">
        <v>0</v>
      </c>
      <c r="R16" s="197">
        <v>0</v>
      </c>
      <c r="S16" s="197">
        <v>0</v>
      </c>
      <c r="T16" s="197">
        <v>0</v>
      </c>
      <c r="U16" s="197">
        <v>0</v>
      </c>
      <c r="V16" s="197">
        <v>0</v>
      </c>
      <c r="W16" s="197"/>
      <c r="X16" s="197"/>
      <c r="Y16" s="198"/>
      <c r="Z16" s="197">
        <v>0</v>
      </c>
      <c r="AA16" s="197"/>
      <c r="AB16" s="197"/>
      <c r="AC16" s="200">
        <f>SUM(Q16:AB16)</f>
        <v>0</v>
      </c>
      <c r="AD16" s="197">
        <v>0</v>
      </c>
      <c r="AE16" s="197">
        <v>0</v>
      </c>
      <c r="AF16" s="197">
        <v>0</v>
      </c>
      <c r="AG16" s="197">
        <v>0</v>
      </c>
      <c r="AH16" s="197">
        <v>0</v>
      </c>
      <c r="AI16" s="197"/>
      <c r="AJ16" s="197"/>
      <c r="AK16" s="197">
        <v>0</v>
      </c>
      <c r="AL16" s="197"/>
      <c r="AM16" s="197">
        <v>0</v>
      </c>
      <c r="AN16" s="197"/>
      <c r="AO16" s="197"/>
      <c r="AP16" s="201">
        <f>SUM(AD16:AO16)</f>
        <v>0</v>
      </c>
      <c r="AQ16" s="311"/>
      <c r="AR16" s="311"/>
      <c r="AS16" s="311"/>
      <c r="AT16" s="311"/>
      <c r="AU16" s="311"/>
      <c r="AV16" s="311"/>
      <c r="AW16" s="311"/>
      <c r="AX16" s="311"/>
    </row>
    <row r="17" spans="1:52" s="202" customFormat="1" ht="16.5" thickBot="1">
      <c r="A17" s="195"/>
      <c r="B17" s="191" t="s">
        <v>45</v>
      </c>
      <c r="C17" s="203">
        <f>SUM(C18,C38,C32)</f>
        <v>1761400000</v>
      </c>
      <c r="D17" s="203">
        <f>SUM(D18,D38)+D20+P32</f>
        <v>719986615.25999999</v>
      </c>
      <c r="E17" s="203">
        <f>SUM(E18,E38)+E32</f>
        <v>106730979.19</v>
      </c>
      <c r="F17" s="203">
        <f>SUM(F18,F38)+F32</f>
        <v>423688560.77999997</v>
      </c>
      <c r="G17" s="203">
        <f>SUM(G18,G38)+G32</f>
        <v>210461208.55000001</v>
      </c>
      <c r="H17" s="203">
        <f>SUM(H18,H38)</f>
        <v>0</v>
      </c>
      <c r="I17" s="203">
        <f t="shared" ref="I17:N17" si="2">SUM(I18,I38)+I32</f>
        <v>0</v>
      </c>
      <c r="J17" s="203">
        <f t="shared" si="2"/>
        <v>0</v>
      </c>
      <c r="K17" s="203">
        <f t="shared" si="2"/>
        <v>0</v>
      </c>
      <c r="L17" s="203">
        <f t="shared" si="2"/>
        <v>0</v>
      </c>
      <c r="M17" s="203">
        <f t="shared" si="2"/>
        <v>0</v>
      </c>
      <c r="N17" s="203">
        <f t="shared" si="2"/>
        <v>0</v>
      </c>
      <c r="O17" s="203">
        <f>SUM(O18+O32)</f>
        <v>0</v>
      </c>
      <c r="P17" s="204">
        <f>SUM(P18,P38)+P32</f>
        <v>833575521.88999999</v>
      </c>
      <c r="Q17" s="203">
        <f>SUM(Q18,Q38)</f>
        <v>7683713.3700000001</v>
      </c>
      <c r="R17" s="203">
        <f t="shared" ref="R17:W17" si="3">SUM(R18,R38)+R32</f>
        <v>54176579.909999996</v>
      </c>
      <c r="S17" s="203">
        <f t="shared" si="3"/>
        <v>63578258.519999996</v>
      </c>
      <c r="T17" s="203">
        <f t="shared" si="3"/>
        <v>172603988.54999998</v>
      </c>
      <c r="U17" s="203">
        <f t="shared" si="3"/>
        <v>0</v>
      </c>
      <c r="V17" s="203">
        <f t="shared" si="3"/>
        <v>0</v>
      </c>
      <c r="W17" s="203">
        <f t="shared" si="3"/>
        <v>0</v>
      </c>
      <c r="X17" s="203">
        <f>SUM(X18,X38,X32)</f>
        <v>0</v>
      </c>
      <c r="Y17" s="204">
        <f>SUM(Y18,Y38)</f>
        <v>0</v>
      </c>
      <c r="Z17" s="203">
        <f>SUM(Z18,Z38)</f>
        <v>0</v>
      </c>
      <c r="AA17" s="203">
        <f>SUM(AA18,AA38,AA32)</f>
        <v>0</v>
      </c>
      <c r="AB17" s="203">
        <f>SUM(AB18+AB32)+AB38</f>
        <v>0</v>
      </c>
      <c r="AC17" s="203">
        <f>SUM(AC18,AC38)+AC32</f>
        <v>298042540.35000002</v>
      </c>
      <c r="AD17" s="203">
        <f>SUM(AD18,AD38)</f>
        <v>7683713.3700000001</v>
      </c>
      <c r="AE17" s="203">
        <f>SUM(AE18,AE38)+AE32</f>
        <v>52901579.909999996</v>
      </c>
      <c r="AF17" s="203">
        <f t="shared" ref="AF17:AP17" si="4">SUM(AF18,AF38)+AF32</f>
        <v>64759652.519999996</v>
      </c>
      <c r="AG17" s="203">
        <f t="shared" si="4"/>
        <v>172603988.54999998</v>
      </c>
      <c r="AH17" s="203">
        <f t="shared" si="4"/>
        <v>0</v>
      </c>
      <c r="AI17" s="203">
        <f t="shared" si="4"/>
        <v>0</v>
      </c>
      <c r="AJ17" s="203">
        <f t="shared" si="4"/>
        <v>0</v>
      </c>
      <c r="AK17" s="203">
        <f t="shared" si="4"/>
        <v>0</v>
      </c>
      <c r="AL17" s="203">
        <f t="shared" si="4"/>
        <v>0</v>
      </c>
      <c r="AM17" s="203">
        <f t="shared" si="4"/>
        <v>0</v>
      </c>
      <c r="AN17" s="203">
        <f t="shared" si="4"/>
        <v>0</v>
      </c>
      <c r="AO17" s="203">
        <f t="shared" si="4"/>
        <v>0</v>
      </c>
      <c r="AP17" s="203">
        <f t="shared" si="4"/>
        <v>297948934.35000002</v>
      </c>
      <c r="AQ17" s="311"/>
      <c r="AR17" s="311"/>
      <c r="AS17" s="311"/>
      <c r="AT17" s="311"/>
      <c r="AU17" s="311"/>
      <c r="AV17" s="311"/>
      <c r="AW17" s="311"/>
      <c r="AX17" s="311"/>
    </row>
    <row r="18" spans="1:52" s="202" customFormat="1" ht="15.75">
      <c r="A18" s="195" t="s">
        <v>46</v>
      </c>
      <c r="B18" s="205" t="s">
        <v>47</v>
      </c>
      <c r="C18" s="206">
        <f>SUM(C19:C31)</f>
        <v>690900000</v>
      </c>
      <c r="D18" s="206">
        <f>SUM(D22:O31)</f>
        <v>178579923.21999997</v>
      </c>
      <c r="E18" s="206">
        <f>SUM(E20:E31)</f>
        <v>27517529.719999999</v>
      </c>
      <c r="F18" s="206">
        <f>SUM(F20:F28)</f>
        <v>114944295.01000002</v>
      </c>
      <c r="G18" s="206">
        <f>SUM(G20:G31)</f>
        <v>24934085.120000001</v>
      </c>
      <c r="H18" s="206">
        <f>SUM(H20:H31)</f>
        <v>0</v>
      </c>
      <c r="I18" s="206">
        <f>SUM(I20:I31)</f>
        <v>0</v>
      </c>
      <c r="J18" s="206">
        <f>SUM(J20:J31)</f>
        <v>0</v>
      </c>
      <c r="K18" s="206">
        <f t="shared" ref="K18:AM18" si="5">SUM(K20:K31)</f>
        <v>0</v>
      </c>
      <c r="L18" s="207">
        <f t="shared" si="5"/>
        <v>0</v>
      </c>
      <c r="M18" s="206">
        <f t="shared" si="5"/>
        <v>0</v>
      </c>
      <c r="N18" s="206">
        <f>SUM(N20:N31)</f>
        <v>0</v>
      </c>
      <c r="O18" s="206">
        <f>SUM(O20:O31)</f>
        <v>0</v>
      </c>
      <c r="P18" s="207">
        <f>SUM(P20:P31)</f>
        <v>178579923.22</v>
      </c>
      <c r="Q18" s="206">
        <f t="shared" si="5"/>
        <v>4221713.37</v>
      </c>
      <c r="R18" s="206">
        <f t="shared" si="5"/>
        <v>12264342.719999999</v>
      </c>
      <c r="S18" s="206">
        <f>SUM(S20:S31)</f>
        <v>31476281.75</v>
      </c>
      <c r="T18" s="206">
        <f t="shared" si="5"/>
        <v>75244035.11999999</v>
      </c>
      <c r="U18" s="206">
        <f>SUM(U20:U28)</f>
        <v>0</v>
      </c>
      <c r="V18" s="206">
        <f t="shared" si="5"/>
        <v>0</v>
      </c>
      <c r="W18" s="206">
        <f t="shared" si="5"/>
        <v>0</v>
      </c>
      <c r="X18" s="206">
        <f>SUM(X20:X31)</f>
        <v>0</v>
      </c>
      <c r="Y18" s="207">
        <f t="shared" si="5"/>
        <v>0</v>
      </c>
      <c r="Z18" s="206">
        <f t="shared" si="5"/>
        <v>0</v>
      </c>
      <c r="AA18" s="206">
        <f t="shared" si="5"/>
        <v>0</v>
      </c>
      <c r="AB18" s="206">
        <f>SUM(AB20:AB31)</f>
        <v>0</v>
      </c>
      <c r="AC18" s="208">
        <f>SUM(AC20:AC31)</f>
        <v>123206372.96000001</v>
      </c>
      <c r="AD18" s="206">
        <f>AD20+AD21+AD22+AD23+AD24+AD25+AD26+AD27+AD28</f>
        <v>4221713.37</v>
      </c>
      <c r="AE18" s="206">
        <f>SUM(AE20:AE31)</f>
        <v>12264342.719999999</v>
      </c>
      <c r="AF18" s="206">
        <f>SUM(AF20:AF31)</f>
        <v>31382675.75</v>
      </c>
      <c r="AG18" s="206">
        <f t="shared" si="5"/>
        <v>75244035.11999999</v>
      </c>
      <c r="AH18" s="206">
        <f>SUM(AH20:AH31)</f>
        <v>0</v>
      </c>
      <c r="AI18" s="206">
        <f>SUM(AI20:AI31)</f>
        <v>0</v>
      </c>
      <c r="AJ18" s="206">
        <f t="shared" si="5"/>
        <v>0</v>
      </c>
      <c r="AK18" s="206">
        <f t="shared" si="5"/>
        <v>0</v>
      </c>
      <c r="AL18" s="206">
        <f t="shared" si="5"/>
        <v>0</v>
      </c>
      <c r="AM18" s="206">
        <f t="shared" si="5"/>
        <v>0</v>
      </c>
      <c r="AN18" s="206">
        <f>SUM(AN20:AN31)</f>
        <v>0</v>
      </c>
      <c r="AO18" s="206">
        <f>SUM(AO20:AO31)</f>
        <v>0</v>
      </c>
      <c r="AP18" s="206">
        <f>SUM(AP20:AP31)</f>
        <v>123112766.96000001</v>
      </c>
      <c r="AQ18" s="311"/>
      <c r="AR18" s="311"/>
      <c r="AS18" s="311"/>
      <c r="AT18" s="311"/>
      <c r="AU18" s="311"/>
      <c r="AV18" s="311"/>
      <c r="AW18" s="311"/>
      <c r="AX18" s="311"/>
    </row>
    <row r="19" spans="1:52" s="202" customFormat="1" ht="15.75">
      <c r="A19" s="195" t="s">
        <v>278</v>
      </c>
      <c r="B19" s="209" t="s">
        <v>82</v>
      </c>
      <c r="C19" s="210">
        <v>19800000</v>
      </c>
      <c r="D19" s="206"/>
      <c r="E19" s="206"/>
      <c r="F19" s="206"/>
      <c r="G19" s="206"/>
      <c r="H19" s="206"/>
      <c r="I19" s="206"/>
      <c r="J19" s="206"/>
      <c r="K19" s="206"/>
      <c r="L19" s="207"/>
      <c r="M19" s="206"/>
      <c r="N19" s="206"/>
      <c r="O19" s="206"/>
      <c r="P19" s="207"/>
      <c r="Q19" s="206"/>
      <c r="R19" s="206"/>
      <c r="S19" s="206"/>
      <c r="T19" s="206"/>
      <c r="U19" s="206"/>
      <c r="V19" s="206"/>
      <c r="W19" s="206"/>
      <c r="X19" s="206"/>
      <c r="Y19" s="207"/>
      <c r="Z19" s="206"/>
      <c r="AA19" s="206"/>
      <c r="AB19" s="206"/>
      <c r="AC19" s="208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311"/>
      <c r="AR19" s="311"/>
      <c r="AS19" s="311"/>
      <c r="AT19" s="311"/>
      <c r="AU19" s="311"/>
      <c r="AV19" s="311"/>
      <c r="AW19" s="311"/>
      <c r="AX19" s="311"/>
    </row>
    <row r="20" spans="1:52" s="202" customFormat="1">
      <c r="A20" s="195" t="s">
        <v>48</v>
      </c>
      <c r="B20" s="211" t="s">
        <v>49</v>
      </c>
      <c r="C20" s="212">
        <v>1200000</v>
      </c>
      <c r="D20" s="210">
        <v>0</v>
      </c>
      <c r="E20" s="210">
        <v>0</v>
      </c>
      <c r="F20" s="210">
        <v>0</v>
      </c>
      <c r="G20" s="212">
        <v>0</v>
      </c>
      <c r="H20" s="210">
        <v>0</v>
      </c>
      <c r="I20" s="210">
        <v>0</v>
      </c>
      <c r="J20" s="210">
        <v>0</v>
      </c>
      <c r="K20" s="213">
        <v>0</v>
      </c>
      <c r="L20" s="214">
        <v>0</v>
      </c>
      <c r="M20" s="210">
        <v>0</v>
      </c>
      <c r="N20" s="210">
        <v>0</v>
      </c>
      <c r="O20" s="210">
        <v>0</v>
      </c>
      <c r="P20" s="199">
        <f>SUM(D20:O20)</f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4">
        <v>0</v>
      </c>
      <c r="Z20" s="210">
        <v>0</v>
      </c>
      <c r="AA20" s="210">
        <v>0</v>
      </c>
      <c r="AB20" s="212">
        <v>0</v>
      </c>
      <c r="AC20" s="212">
        <f>SUM(Q20:AB20)</f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0">
        <v>0</v>
      </c>
      <c r="AK20" s="210">
        <v>0</v>
      </c>
      <c r="AL20" s="210">
        <v>0</v>
      </c>
      <c r="AM20" s="210">
        <v>0</v>
      </c>
      <c r="AN20" s="210">
        <v>0</v>
      </c>
      <c r="AO20" s="210">
        <v>0</v>
      </c>
      <c r="AP20" s="210">
        <f t="shared" ref="AP20:AP39" si="6">SUM(AD20:AO20)</f>
        <v>0</v>
      </c>
      <c r="AQ20" s="311"/>
      <c r="AR20" s="318"/>
      <c r="AS20" s="318"/>
      <c r="AT20" s="311"/>
      <c r="AU20" s="311"/>
      <c r="AV20" s="311"/>
      <c r="AW20" s="311"/>
      <c r="AX20" s="311"/>
    </row>
    <row r="21" spans="1:52" s="202" customFormat="1">
      <c r="A21" s="195" t="s">
        <v>50</v>
      </c>
      <c r="B21" s="211" t="s">
        <v>51</v>
      </c>
      <c r="C21" s="212">
        <v>0</v>
      </c>
      <c r="D21" s="210">
        <v>0</v>
      </c>
      <c r="E21" s="210">
        <v>0</v>
      </c>
      <c r="F21" s="210">
        <v>0</v>
      </c>
      <c r="G21" s="212">
        <v>0</v>
      </c>
      <c r="H21" s="210">
        <v>0</v>
      </c>
      <c r="I21" s="210">
        <v>0</v>
      </c>
      <c r="J21" s="210">
        <v>0</v>
      </c>
      <c r="K21" s="213">
        <v>0</v>
      </c>
      <c r="L21" s="214">
        <v>0</v>
      </c>
      <c r="M21" s="210">
        <v>0</v>
      </c>
      <c r="N21" s="210">
        <v>0</v>
      </c>
      <c r="O21" s="210">
        <v>0</v>
      </c>
      <c r="P21" s="199">
        <f t="shared" ref="P21:P37" si="7">SUM(D21:O21)</f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4">
        <v>0</v>
      </c>
      <c r="Z21" s="210">
        <v>0</v>
      </c>
      <c r="AA21" s="210">
        <v>0</v>
      </c>
      <c r="AB21" s="210">
        <v>0</v>
      </c>
      <c r="AC21" s="210">
        <f t="shared" ref="AC21:AC37" si="8">SUM(Q21:AB21)</f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0</v>
      </c>
      <c r="AJ21" s="210">
        <v>0</v>
      </c>
      <c r="AK21" s="210">
        <v>0</v>
      </c>
      <c r="AL21" s="210">
        <v>0</v>
      </c>
      <c r="AM21" s="210">
        <v>0</v>
      </c>
      <c r="AN21" s="210">
        <v>0</v>
      </c>
      <c r="AO21" s="210">
        <v>0</v>
      </c>
      <c r="AP21" s="210">
        <f t="shared" si="6"/>
        <v>0</v>
      </c>
      <c r="AQ21" s="311"/>
      <c r="AR21" s="311"/>
      <c r="AS21" s="311"/>
      <c r="AT21" s="311"/>
      <c r="AU21" s="311"/>
      <c r="AV21" s="311"/>
      <c r="AW21" s="311"/>
      <c r="AX21" s="311"/>
    </row>
    <row r="22" spans="1:52" s="202" customFormat="1">
      <c r="A22" s="195" t="s">
        <v>52</v>
      </c>
      <c r="B22" s="211" t="s">
        <v>53</v>
      </c>
      <c r="C22" s="212">
        <v>232838728</v>
      </c>
      <c r="D22" s="210">
        <v>3413800</v>
      </c>
      <c r="E22" s="210">
        <v>14939607</v>
      </c>
      <c r="F22" s="210">
        <v>30937080.460000001</v>
      </c>
      <c r="G22" s="212">
        <v>15611225.23</v>
      </c>
      <c r="H22" s="210">
        <v>0</v>
      </c>
      <c r="I22" s="210">
        <v>0</v>
      </c>
      <c r="J22" s="210">
        <v>0</v>
      </c>
      <c r="K22" s="213">
        <v>0</v>
      </c>
      <c r="L22" s="214">
        <v>0</v>
      </c>
      <c r="M22" s="210">
        <v>0</v>
      </c>
      <c r="N22" s="210">
        <v>0</v>
      </c>
      <c r="O22" s="210">
        <v>0</v>
      </c>
      <c r="P22" s="199">
        <f t="shared" si="7"/>
        <v>64901712.689999998</v>
      </c>
      <c r="Q22" s="210">
        <v>0</v>
      </c>
      <c r="R22" s="210">
        <v>4418000</v>
      </c>
      <c r="S22" s="210">
        <v>6540114.8799999999</v>
      </c>
      <c r="T22" s="210">
        <v>18985629.23</v>
      </c>
      <c r="U22" s="210">
        <v>0</v>
      </c>
      <c r="V22" s="210">
        <v>0</v>
      </c>
      <c r="W22" s="210">
        <v>0</v>
      </c>
      <c r="X22" s="210">
        <v>0</v>
      </c>
      <c r="Y22" s="214">
        <v>0</v>
      </c>
      <c r="Z22" s="210">
        <v>0</v>
      </c>
      <c r="AA22" s="210">
        <v>0</v>
      </c>
      <c r="AB22" s="210">
        <v>0</v>
      </c>
      <c r="AC22" s="210">
        <f t="shared" si="8"/>
        <v>29943744.109999999</v>
      </c>
      <c r="AD22" s="210">
        <v>0</v>
      </c>
      <c r="AE22" s="210">
        <v>4418000</v>
      </c>
      <c r="AF22" s="210">
        <v>6540114.8799999999</v>
      </c>
      <c r="AG22" s="210">
        <v>18985629.23</v>
      </c>
      <c r="AH22" s="210">
        <v>0</v>
      </c>
      <c r="AI22" s="210">
        <v>0</v>
      </c>
      <c r="AJ22" s="210">
        <v>0</v>
      </c>
      <c r="AK22" s="210">
        <v>0</v>
      </c>
      <c r="AL22" s="210">
        <v>0</v>
      </c>
      <c r="AM22" s="210">
        <v>0</v>
      </c>
      <c r="AN22" s="210">
        <v>0</v>
      </c>
      <c r="AO22" s="210">
        <v>0</v>
      </c>
      <c r="AP22" s="210">
        <f t="shared" si="6"/>
        <v>29943744.109999999</v>
      </c>
      <c r="AQ22" s="311"/>
      <c r="AR22" s="311"/>
      <c r="AS22" s="311"/>
      <c r="AT22" s="311"/>
      <c r="AU22" s="311"/>
      <c r="AV22" s="311"/>
      <c r="AW22" s="311"/>
      <c r="AX22" s="311"/>
    </row>
    <row r="23" spans="1:52" s="202" customFormat="1">
      <c r="A23" s="195" t="s">
        <v>54</v>
      </c>
      <c r="B23" s="211" t="s">
        <v>55</v>
      </c>
      <c r="C23" s="212">
        <f>89000000-10000000</f>
        <v>79000000</v>
      </c>
      <c r="D23" s="210">
        <v>0</v>
      </c>
      <c r="E23" s="210">
        <v>4185437.35</v>
      </c>
      <c r="F23" s="210">
        <v>6729084.7999999998</v>
      </c>
      <c r="G23" s="210">
        <v>4703173.88</v>
      </c>
      <c r="H23" s="210">
        <v>0</v>
      </c>
      <c r="I23" s="210">
        <v>0</v>
      </c>
      <c r="J23" s="210">
        <v>0</v>
      </c>
      <c r="K23" s="213">
        <v>0</v>
      </c>
      <c r="L23" s="214">
        <v>0</v>
      </c>
      <c r="M23" s="210">
        <v>0</v>
      </c>
      <c r="N23" s="210">
        <v>0</v>
      </c>
      <c r="O23" s="210">
        <v>0</v>
      </c>
      <c r="P23" s="199">
        <f t="shared" si="7"/>
        <v>15617696.030000001</v>
      </c>
      <c r="Q23" s="210">
        <v>0</v>
      </c>
      <c r="R23" s="210">
        <v>2140357.35</v>
      </c>
      <c r="S23" s="210">
        <v>2097488.7999999998</v>
      </c>
      <c r="T23" s="210">
        <v>2383050.88</v>
      </c>
      <c r="U23" s="210">
        <v>0</v>
      </c>
      <c r="V23" s="210">
        <v>0</v>
      </c>
      <c r="W23" s="210">
        <v>0</v>
      </c>
      <c r="X23" s="210">
        <v>0</v>
      </c>
      <c r="Y23" s="214">
        <v>0</v>
      </c>
      <c r="Z23" s="210">
        <v>0</v>
      </c>
      <c r="AA23" s="210">
        <v>0</v>
      </c>
      <c r="AB23" s="212">
        <v>0</v>
      </c>
      <c r="AC23" s="212">
        <f>SUM(Q23:AB23)</f>
        <v>6620897.0300000003</v>
      </c>
      <c r="AD23" s="210">
        <v>0</v>
      </c>
      <c r="AE23" s="210">
        <v>2140357.35</v>
      </c>
      <c r="AF23" s="210">
        <v>2097488.7999999998</v>
      </c>
      <c r="AG23" s="210">
        <v>2383050.88</v>
      </c>
      <c r="AH23" s="210">
        <v>0</v>
      </c>
      <c r="AI23" s="210">
        <v>0</v>
      </c>
      <c r="AJ23" s="210">
        <v>0</v>
      </c>
      <c r="AK23" s="210">
        <v>0</v>
      </c>
      <c r="AL23" s="210">
        <v>0</v>
      </c>
      <c r="AM23" s="210">
        <v>0</v>
      </c>
      <c r="AN23" s="210">
        <v>0</v>
      </c>
      <c r="AO23" s="210">
        <v>0</v>
      </c>
      <c r="AP23" s="210">
        <f t="shared" si="6"/>
        <v>6620897.0300000003</v>
      </c>
      <c r="AQ23" s="311"/>
      <c r="AR23" s="311"/>
      <c r="AS23" s="311"/>
      <c r="AT23" s="311"/>
      <c r="AU23" s="311"/>
      <c r="AV23" s="311"/>
      <c r="AW23" s="311"/>
      <c r="AX23" s="311"/>
    </row>
    <row r="24" spans="1:52" s="202" customFormat="1">
      <c r="A24" s="195" t="s">
        <v>56</v>
      </c>
      <c r="B24" s="211" t="s">
        <v>57</v>
      </c>
      <c r="C24" s="212">
        <f>80600000-9800000</f>
        <v>70800000</v>
      </c>
      <c r="D24" s="210">
        <v>3162000</v>
      </c>
      <c r="E24" s="210">
        <v>3292512</v>
      </c>
      <c r="F24" s="210">
        <v>50267365.200000003</v>
      </c>
      <c r="G24" s="210">
        <v>772407.44</v>
      </c>
      <c r="H24" s="210">
        <v>0</v>
      </c>
      <c r="I24" s="210">
        <v>0</v>
      </c>
      <c r="J24" s="210">
        <v>0</v>
      </c>
      <c r="K24" s="213">
        <v>0</v>
      </c>
      <c r="L24" s="214">
        <v>0</v>
      </c>
      <c r="M24" s="210">
        <v>0</v>
      </c>
      <c r="N24" s="210">
        <v>0</v>
      </c>
      <c r="O24" s="210">
        <v>0</v>
      </c>
      <c r="P24" s="199">
        <f t="shared" si="7"/>
        <v>57494284.640000001</v>
      </c>
      <c r="Q24" s="210">
        <v>0</v>
      </c>
      <c r="R24" s="210">
        <v>778512</v>
      </c>
      <c r="S24" s="210">
        <v>651865.19999999995</v>
      </c>
      <c r="T24" s="210">
        <v>50507157.439999998</v>
      </c>
      <c r="U24" s="210">
        <v>0</v>
      </c>
      <c r="V24" s="210">
        <v>0</v>
      </c>
      <c r="W24" s="210">
        <v>0</v>
      </c>
      <c r="X24" s="210">
        <v>0</v>
      </c>
      <c r="Y24" s="214">
        <v>0</v>
      </c>
      <c r="Z24" s="210">
        <v>0</v>
      </c>
      <c r="AA24" s="210">
        <v>0</v>
      </c>
      <c r="AB24" s="210">
        <v>0</v>
      </c>
      <c r="AC24" s="210">
        <f t="shared" si="8"/>
        <v>51937534.640000001</v>
      </c>
      <c r="AD24" s="210">
        <v>0</v>
      </c>
      <c r="AE24" s="210">
        <v>778512</v>
      </c>
      <c r="AF24" s="210">
        <v>651865.19999999995</v>
      </c>
      <c r="AG24" s="210">
        <v>50507157.439999998</v>
      </c>
      <c r="AH24" s="210">
        <v>0</v>
      </c>
      <c r="AI24" s="210">
        <v>0</v>
      </c>
      <c r="AJ24" s="210">
        <v>0</v>
      </c>
      <c r="AK24" s="210">
        <v>0</v>
      </c>
      <c r="AL24" s="210">
        <v>0</v>
      </c>
      <c r="AM24" s="210">
        <v>0</v>
      </c>
      <c r="AN24" s="210">
        <v>0</v>
      </c>
      <c r="AO24" s="210">
        <v>0</v>
      </c>
      <c r="AP24" s="210">
        <f t="shared" si="6"/>
        <v>51937534.640000001</v>
      </c>
      <c r="AQ24" s="311"/>
      <c r="AR24" s="311"/>
      <c r="AS24" s="311"/>
      <c r="AT24" s="311"/>
      <c r="AU24" s="311"/>
      <c r="AV24" s="311"/>
      <c r="AW24" s="311"/>
      <c r="AX24" s="311"/>
    </row>
    <row r="25" spans="1:52" s="202" customFormat="1">
      <c r="A25" s="195" t="s">
        <v>58</v>
      </c>
      <c r="B25" s="211" t="s">
        <v>59</v>
      </c>
      <c r="C25" s="212">
        <v>68000000</v>
      </c>
      <c r="D25" s="210">
        <v>386500</v>
      </c>
      <c r="E25" s="210">
        <v>2402880</v>
      </c>
      <c r="F25" s="210">
        <v>480653.2</v>
      </c>
      <c r="G25" s="210">
        <v>944506.97</v>
      </c>
      <c r="H25" s="210">
        <v>0</v>
      </c>
      <c r="I25" s="210">
        <v>0</v>
      </c>
      <c r="J25" s="210">
        <v>0</v>
      </c>
      <c r="K25" s="213">
        <v>0</v>
      </c>
      <c r="L25" s="214">
        <v>0</v>
      </c>
      <c r="M25" s="210">
        <v>0</v>
      </c>
      <c r="N25" s="210">
        <v>0</v>
      </c>
      <c r="O25" s="210">
        <v>0</v>
      </c>
      <c r="P25" s="199">
        <f t="shared" si="7"/>
        <v>4214540.17</v>
      </c>
      <c r="Q25" s="210">
        <v>0</v>
      </c>
      <c r="R25" s="210">
        <v>2386500</v>
      </c>
      <c r="S25" s="210">
        <v>480653.2</v>
      </c>
      <c r="T25" s="210">
        <v>944506.97</v>
      </c>
      <c r="U25" s="210">
        <v>0</v>
      </c>
      <c r="V25" s="210">
        <v>0</v>
      </c>
      <c r="W25" s="212">
        <v>0</v>
      </c>
      <c r="X25" s="210">
        <v>0</v>
      </c>
      <c r="Y25" s="214">
        <v>0</v>
      </c>
      <c r="Z25" s="210">
        <v>0</v>
      </c>
      <c r="AA25" s="210">
        <v>0</v>
      </c>
      <c r="AB25" s="210">
        <v>0</v>
      </c>
      <c r="AC25" s="210">
        <f t="shared" si="8"/>
        <v>3811660.17</v>
      </c>
      <c r="AD25" s="210">
        <v>0</v>
      </c>
      <c r="AE25" s="210">
        <v>2386500</v>
      </c>
      <c r="AF25" s="210">
        <v>480653.2</v>
      </c>
      <c r="AG25" s="210">
        <v>944506.97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210">
        <v>0</v>
      </c>
      <c r="AP25" s="210">
        <f t="shared" si="6"/>
        <v>3811660.17</v>
      </c>
      <c r="AQ25" s="311"/>
      <c r="AR25" s="311"/>
      <c r="AS25" s="311"/>
      <c r="AT25" s="311"/>
      <c r="AU25" s="311"/>
      <c r="AV25" s="241"/>
      <c r="AW25" s="241"/>
      <c r="AX25" s="241"/>
      <c r="AY25" s="256"/>
      <c r="AZ25" s="256"/>
    </row>
    <row r="26" spans="1:52" s="202" customFormat="1">
      <c r="A26" s="195" t="s">
        <v>60</v>
      </c>
      <c r="B26" s="211" t="s">
        <v>61</v>
      </c>
      <c r="C26" s="212">
        <v>103344480</v>
      </c>
      <c r="D26" s="210">
        <v>4221713.37</v>
      </c>
      <c r="E26" s="210">
        <v>2618829.58</v>
      </c>
      <c r="F26" s="210">
        <v>21550039.670000002</v>
      </c>
      <c r="G26" s="210">
        <v>2902771.6</v>
      </c>
      <c r="H26" s="210">
        <v>0</v>
      </c>
      <c r="I26" s="210">
        <v>0</v>
      </c>
      <c r="J26" s="210">
        <v>0</v>
      </c>
      <c r="K26" s="213">
        <v>0</v>
      </c>
      <c r="L26" s="214">
        <v>0</v>
      </c>
      <c r="M26" s="210">
        <v>0</v>
      </c>
      <c r="N26" s="210">
        <v>0</v>
      </c>
      <c r="O26" s="210">
        <v>0</v>
      </c>
      <c r="P26" s="199">
        <f t="shared" si="7"/>
        <v>31293354.220000003</v>
      </c>
      <c r="Q26" s="210">
        <v>4221713.37</v>
      </c>
      <c r="R26" s="210">
        <v>2462709.58</v>
      </c>
      <c r="S26" s="210">
        <v>21706159.670000002</v>
      </c>
      <c r="T26" s="210">
        <v>2423690.6</v>
      </c>
      <c r="U26" s="210">
        <v>0</v>
      </c>
      <c r="V26" s="210">
        <v>0</v>
      </c>
      <c r="W26" s="210">
        <v>0</v>
      </c>
      <c r="X26" s="210">
        <v>0</v>
      </c>
      <c r="Y26" s="214">
        <v>0</v>
      </c>
      <c r="Z26" s="210">
        <v>0</v>
      </c>
      <c r="AA26" s="210">
        <v>0</v>
      </c>
      <c r="AB26" s="210">
        <v>0</v>
      </c>
      <c r="AC26" s="210">
        <f t="shared" si="8"/>
        <v>30814273.220000003</v>
      </c>
      <c r="AD26" s="210">
        <v>4221713.37</v>
      </c>
      <c r="AE26" s="210">
        <v>2462709.58</v>
      </c>
      <c r="AF26" s="210">
        <v>21612553.670000002</v>
      </c>
      <c r="AG26" s="210">
        <v>2423690.6</v>
      </c>
      <c r="AH26" s="210">
        <v>0</v>
      </c>
      <c r="AI26" s="210">
        <v>0</v>
      </c>
      <c r="AJ26" s="210">
        <v>0</v>
      </c>
      <c r="AK26" s="210">
        <v>0</v>
      </c>
      <c r="AL26" s="210">
        <v>0</v>
      </c>
      <c r="AM26" s="210">
        <v>0</v>
      </c>
      <c r="AN26" s="210">
        <v>0</v>
      </c>
      <c r="AO26" s="210">
        <v>0</v>
      </c>
      <c r="AP26" s="210">
        <f t="shared" si="6"/>
        <v>30720667.220000003</v>
      </c>
      <c r="AQ26" s="311"/>
      <c r="AR26" s="311"/>
      <c r="AS26" s="311"/>
      <c r="AT26" s="311"/>
      <c r="AU26" s="311"/>
      <c r="AV26" s="241"/>
      <c r="AW26" s="241"/>
      <c r="AX26" s="241"/>
      <c r="AY26" s="256"/>
      <c r="AZ26" s="256"/>
    </row>
    <row r="27" spans="1:52" s="202" customFormat="1">
      <c r="A27" s="195" t="s">
        <v>62</v>
      </c>
      <c r="B27" s="211" t="s">
        <v>63</v>
      </c>
      <c r="C27" s="212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3">
        <v>0</v>
      </c>
      <c r="L27" s="214"/>
      <c r="M27" s="210">
        <v>0</v>
      </c>
      <c r="N27" s="210">
        <v>0</v>
      </c>
      <c r="O27" s="210">
        <v>0</v>
      </c>
      <c r="P27" s="199">
        <f t="shared" si="7"/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4"/>
      <c r="Z27" s="210">
        <v>0</v>
      </c>
      <c r="AA27" s="210">
        <v>0</v>
      </c>
      <c r="AB27" s="210">
        <v>0</v>
      </c>
      <c r="AC27" s="210">
        <f t="shared" si="8"/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>
        <v>0</v>
      </c>
      <c r="AK27" s="210">
        <v>0</v>
      </c>
      <c r="AL27" s="210"/>
      <c r="AM27" s="210">
        <v>0</v>
      </c>
      <c r="AN27" s="210">
        <v>0</v>
      </c>
      <c r="AO27" s="210">
        <v>0</v>
      </c>
      <c r="AP27" s="210">
        <f t="shared" si="6"/>
        <v>0</v>
      </c>
      <c r="AQ27" s="311"/>
      <c r="AR27" s="311"/>
      <c r="AS27" s="311"/>
      <c r="AT27" s="311"/>
      <c r="AU27" s="311"/>
      <c r="AV27" s="241"/>
      <c r="AW27" s="241"/>
      <c r="AX27" s="241"/>
      <c r="AY27" s="256"/>
      <c r="AZ27" s="256"/>
    </row>
    <row r="28" spans="1:52" s="202" customFormat="1">
      <c r="A28" s="195" t="s">
        <v>64</v>
      </c>
      <c r="B28" s="211" t="s">
        <v>65</v>
      </c>
      <c r="C28" s="212">
        <v>5000000</v>
      </c>
      <c r="D28" s="210">
        <v>0</v>
      </c>
      <c r="E28" s="210">
        <v>0</v>
      </c>
      <c r="F28" s="210">
        <v>4980071.68</v>
      </c>
      <c r="G28" s="210">
        <v>0</v>
      </c>
      <c r="H28" s="210">
        <v>0</v>
      </c>
      <c r="I28" s="210">
        <v>0</v>
      </c>
      <c r="J28" s="210">
        <v>0</v>
      </c>
      <c r="K28" s="213">
        <v>0</v>
      </c>
      <c r="L28" s="214">
        <v>0</v>
      </c>
      <c r="M28" s="210">
        <v>0</v>
      </c>
      <c r="N28" s="210">
        <v>0</v>
      </c>
      <c r="O28" s="210">
        <v>0</v>
      </c>
      <c r="P28" s="199">
        <f t="shared" si="7"/>
        <v>4980071.68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4">
        <v>0</v>
      </c>
      <c r="Z28" s="210">
        <v>0</v>
      </c>
      <c r="AA28" s="210">
        <v>0</v>
      </c>
      <c r="AB28" s="210">
        <v>0</v>
      </c>
      <c r="AC28" s="210">
        <f t="shared" si="8"/>
        <v>0</v>
      </c>
      <c r="AD28" s="210">
        <v>0</v>
      </c>
      <c r="AE28" s="210">
        <v>0</v>
      </c>
      <c r="AF28" s="210"/>
      <c r="AG28" s="210">
        <v>0</v>
      </c>
      <c r="AH28" s="210">
        <v>0</v>
      </c>
      <c r="AI28" s="210">
        <v>0</v>
      </c>
      <c r="AJ28" s="210">
        <v>0</v>
      </c>
      <c r="AK28" s="210">
        <v>0</v>
      </c>
      <c r="AL28" s="210">
        <v>0</v>
      </c>
      <c r="AM28" s="210">
        <v>0</v>
      </c>
      <c r="AN28" s="210">
        <v>0</v>
      </c>
      <c r="AO28" s="210">
        <v>0</v>
      </c>
      <c r="AP28" s="210">
        <f t="shared" si="6"/>
        <v>0</v>
      </c>
      <c r="AQ28" s="311"/>
      <c r="AR28" s="311"/>
      <c r="AS28" s="311"/>
      <c r="AT28" s="311"/>
      <c r="AU28" s="311"/>
      <c r="AV28" s="241"/>
      <c r="AW28" s="241"/>
      <c r="AX28" s="241"/>
      <c r="AY28" s="256"/>
      <c r="AZ28" s="256"/>
    </row>
    <row r="29" spans="1:52" s="202" customFormat="1">
      <c r="A29" s="195" t="s">
        <v>66</v>
      </c>
      <c r="B29" s="211" t="s">
        <v>67</v>
      </c>
      <c r="C29" s="212">
        <v>97072792</v>
      </c>
      <c r="D29" s="210">
        <v>0</v>
      </c>
      <c r="E29" s="210">
        <v>0</v>
      </c>
      <c r="F29" s="210"/>
      <c r="G29" s="210"/>
      <c r="H29" s="210"/>
      <c r="I29" s="210"/>
      <c r="J29" s="210"/>
      <c r="K29" s="213"/>
      <c r="L29" s="214">
        <v>0</v>
      </c>
      <c r="M29" s="210">
        <v>0</v>
      </c>
      <c r="N29" s="210">
        <v>0</v>
      </c>
      <c r="O29" s="210"/>
      <c r="P29" s="199">
        <f t="shared" si="7"/>
        <v>0</v>
      </c>
      <c r="Q29" s="210"/>
      <c r="R29" s="210"/>
      <c r="S29" s="210"/>
      <c r="T29" s="210"/>
      <c r="U29" s="210"/>
      <c r="V29" s="210"/>
      <c r="W29" s="210"/>
      <c r="X29" s="210"/>
      <c r="Y29" s="214">
        <v>0</v>
      </c>
      <c r="Z29" s="210"/>
      <c r="AA29" s="210">
        <v>0</v>
      </c>
      <c r="AB29" s="210">
        <v>0</v>
      </c>
      <c r="AC29" s="210">
        <f t="shared" si="8"/>
        <v>0</v>
      </c>
      <c r="AD29" s="210"/>
      <c r="AE29" s="210"/>
      <c r="AF29" s="210"/>
      <c r="AG29" s="210"/>
      <c r="AH29" s="210"/>
      <c r="AI29" s="210"/>
      <c r="AJ29" s="210"/>
      <c r="AK29" s="210"/>
      <c r="AL29" s="210">
        <v>0</v>
      </c>
      <c r="AM29" s="210"/>
      <c r="AN29" s="210">
        <v>0</v>
      </c>
      <c r="AO29" s="210"/>
      <c r="AP29" s="210">
        <f t="shared" si="6"/>
        <v>0</v>
      </c>
      <c r="AQ29" s="311"/>
      <c r="AR29" s="311"/>
      <c r="AS29" s="311"/>
      <c r="AT29" s="311"/>
      <c r="AU29" s="311"/>
      <c r="AV29" s="241"/>
      <c r="AW29" s="241"/>
      <c r="AX29" s="241"/>
      <c r="AY29" s="256"/>
      <c r="AZ29" s="256"/>
    </row>
    <row r="30" spans="1:52" s="202" customFormat="1">
      <c r="A30" s="195" t="s">
        <v>68</v>
      </c>
      <c r="B30" s="211" t="s">
        <v>69</v>
      </c>
      <c r="C30" s="212">
        <v>5321200</v>
      </c>
      <c r="D30" s="210">
        <v>0</v>
      </c>
      <c r="E30" s="210">
        <v>78263.789999999994</v>
      </c>
      <c r="F30" s="210"/>
      <c r="G30" s="210"/>
      <c r="H30" s="210"/>
      <c r="I30" s="210"/>
      <c r="J30" s="210">
        <v>0</v>
      </c>
      <c r="K30" s="213">
        <v>0</v>
      </c>
      <c r="L30" s="214">
        <v>0</v>
      </c>
      <c r="M30" s="210"/>
      <c r="N30" s="210">
        <v>0</v>
      </c>
      <c r="O30" s="210">
        <v>0</v>
      </c>
      <c r="P30" s="199">
        <f t="shared" si="7"/>
        <v>78263.789999999994</v>
      </c>
      <c r="Q30" s="210"/>
      <c r="R30" s="210">
        <v>78263.789999999994</v>
      </c>
      <c r="S30" s="210"/>
      <c r="T30" s="210"/>
      <c r="U30" s="210"/>
      <c r="V30" s="210"/>
      <c r="W30" s="210"/>
      <c r="X30" s="210">
        <v>0</v>
      </c>
      <c r="Y30" s="214">
        <v>0</v>
      </c>
      <c r="Z30" s="210"/>
      <c r="AA30" s="210">
        <v>0</v>
      </c>
      <c r="AB30" s="210">
        <v>0</v>
      </c>
      <c r="AC30" s="210">
        <f t="shared" si="8"/>
        <v>78263.789999999994</v>
      </c>
      <c r="AD30" s="210"/>
      <c r="AE30" s="210">
        <v>78263.789999999994</v>
      </c>
      <c r="AF30" s="210"/>
      <c r="AG30" s="210"/>
      <c r="AH30" s="210"/>
      <c r="AI30" s="210"/>
      <c r="AJ30" s="210"/>
      <c r="AK30" s="210">
        <v>0</v>
      </c>
      <c r="AL30" s="210">
        <v>0</v>
      </c>
      <c r="AM30" s="210">
        <v>0</v>
      </c>
      <c r="AN30" s="210">
        <v>0</v>
      </c>
      <c r="AO30" s="210"/>
      <c r="AP30" s="210">
        <f t="shared" si="6"/>
        <v>78263.789999999994</v>
      </c>
      <c r="AQ30" s="311"/>
      <c r="AR30" s="311"/>
      <c r="AS30" s="311"/>
      <c r="AT30" s="311"/>
      <c r="AU30" s="311"/>
      <c r="AV30" s="241"/>
      <c r="AW30" s="241"/>
      <c r="AX30" s="241"/>
      <c r="AY30" s="256"/>
      <c r="AZ30" s="256"/>
    </row>
    <row r="31" spans="1:52" s="202" customFormat="1">
      <c r="A31" s="195" t="s">
        <v>70</v>
      </c>
      <c r="B31" s="211" t="s">
        <v>71</v>
      </c>
      <c r="C31" s="212">
        <v>8522800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3">
        <v>0</v>
      </c>
      <c r="L31" s="214">
        <v>0</v>
      </c>
      <c r="M31" s="210"/>
      <c r="N31" s="210">
        <v>0</v>
      </c>
      <c r="O31" s="210">
        <v>0</v>
      </c>
      <c r="P31" s="199">
        <f t="shared" si="7"/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4">
        <v>0</v>
      </c>
      <c r="Z31" s="210"/>
      <c r="AA31" s="210">
        <v>0</v>
      </c>
      <c r="AB31" s="210">
        <v>0</v>
      </c>
      <c r="AC31" s="210">
        <f t="shared" si="8"/>
        <v>0</v>
      </c>
      <c r="AD31" s="210">
        <v>0</v>
      </c>
      <c r="AE31" s="210">
        <v>0</v>
      </c>
      <c r="AF31" s="210">
        <v>0</v>
      </c>
      <c r="AG31" s="210"/>
      <c r="AH31" s="210">
        <v>0</v>
      </c>
      <c r="AI31" s="210">
        <v>0</v>
      </c>
      <c r="AJ31" s="210">
        <v>0</v>
      </c>
      <c r="AK31" s="210">
        <v>0</v>
      </c>
      <c r="AL31" s="210">
        <v>0</v>
      </c>
      <c r="AM31" s="210"/>
      <c r="AN31" s="210">
        <v>0</v>
      </c>
      <c r="AO31" s="210">
        <v>0</v>
      </c>
      <c r="AP31" s="210">
        <f t="shared" si="6"/>
        <v>0</v>
      </c>
      <c r="AQ31" s="311"/>
      <c r="AR31" s="311"/>
      <c r="AS31" s="311"/>
      <c r="AT31" s="311"/>
      <c r="AU31" s="311"/>
      <c r="AV31" s="241"/>
      <c r="AW31" s="241"/>
      <c r="AX31" s="241"/>
      <c r="AY31" s="256"/>
      <c r="AZ31" s="256"/>
    </row>
    <row r="32" spans="1:52" s="202" customFormat="1" ht="15.75">
      <c r="A32" s="195" t="s">
        <v>72</v>
      </c>
      <c r="B32" s="205" t="s">
        <v>47</v>
      </c>
      <c r="C32" s="208">
        <f>C34+C35+C36+C37+C33</f>
        <v>919000000</v>
      </c>
      <c r="D32" s="206">
        <f>D34+D35+D37</f>
        <v>78048756</v>
      </c>
      <c r="E32" s="210">
        <f>+E35+E33+E34+E37</f>
        <v>46074418</v>
      </c>
      <c r="F32" s="210">
        <f>F34+F35+F36+F37</f>
        <v>288723095.13999999</v>
      </c>
      <c r="G32" s="210">
        <f>G34+G36</f>
        <v>125098418.90000001</v>
      </c>
      <c r="H32" s="210">
        <v>0</v>
      </c>
      <c r="I32" s="210">
        <f>+I35</f>
        <v>0</v>
      </c>
      <c r="J32" s="210">
        <f>J35</f>
        <v>0</v>
      </c>
      <c r="K32" s="213"/>
      <c r="L32" s="214"/>
      <c r="M32" s="210"/>
      <c r="N32" s="206">
        <f>+N35</f>
        <v>0</v>
      </c>
      <c r="O32" s="210">
        <v>0</v>
      </c>
      <c r="P32" s="215">
        <f>SUM(D32:O32)</f>
        <v>537944688.03999996</v>
      </c>
      <c r="Q32" s="210">
        <v>0</v>
      </c>
      <c r="R32" s="210">
        <f>R35+R34+R36+R37</f>
        <v>8828422</v>
      </c>
      <c r="S32" s="210">
        <f>S34+S37</f>
        <v>12025586.140000001</v>
      </c>
      <c r="T32" s="210">
        <f>T35+T34</f>
        <v>36931248.899999999</v>
      </c>
      <c r="U32" s="210">
        <f>+U35</f>
        <v>0</v>
      </c>
      <c r="V32" s="210">
        <f>+V35</f>
        <v>0</v>
      </c>
      <c r="W32" s="210">
        <f>W35</f>
        <v>0</v>
      </c>
      <c r="X32" s="210">
        <f>X35</f>
        <v>0</v>
      </c>
      <c r="Y32" s="214"/>
      <c r="Z32" s="210"/>
      <c r="AA32" s="206">
        <f>+AA35</f>
        <v>0</v>
      </c>
      <c r="AB32" s="210">
        <f>+AB35</f>
        <v>0</v>
      </c>
      <c r="AC32" s="206">
        <f>SUM(Q32:AB32)</f>
        <v>57785257.039999999</v>
      </c>
      <c r="AD32" s="210">
        <v>0</v>
      </c>
      <c r="AE32" s="210">
        <f>+AE35+AE34</f>
        <v>8828422</v>
      </c>
      <c r="AF32" s="210">
        <f>AF34+AF37</f>
        <v>12025586.140000001</v>
      </c>
      <c r="AG32" s="210">
        <f>AG35+AG34</f>
        <v>36931248.899999999</v>
      </c>
      <c r="AH32" s="210">
        <f>+AH35</f>
        <v>0</v>
      </c>
      <c r="AI32" s="210">
        <f>+AI35</f>
        <v>0</v>
      </c>
      <c r="AJ32" s="210">
        <f>AJ35</f>
        <v>0</v>
      </c>
      <c r="AK32" s="210">
        <f>AK35</f>
        <v>0</v>
      </c>
      <c r="AL32" s="210"/>
      <c r="AM32" s="210"/>
      <c r="AN32" s="206">
        <f>+AN35</f>
        <v>0</v>
      </c>
      <c r="AO32" s="210"/>
      <c r="AP32" s="206">
        <f>SUM(AD32:AO32)</f>
        <v>57785257.039999999</v>
      </c>
      <c r="AQ32" s="311"/>
      <c r="AR32" s="311"/>
      <c r="AS32" s="311"/>
      <c r="AT32" s="311"/>
      <c r="AU32" s="311"/>
      <c r="AV32" s="241"/>
      <c r="AW32" s="241"/>
      <c r="AX32" s="241"/>
      <c r="AY32" s="256"/>
      <c r="AZ32" s="256"/>
    </row>
    <row r="33" spans="1:52" s="202" customFormat="1" ht="15.75">
      <c r="A33" s="195" t="s">
        <v>73</v>
      </c>
      <c r="B33" s="211" t="s">
        <v>53</v>
      </c>
      <c r="C33" s="212">
        <v>500000</v>
      </c>
      <c r="D33" s="206"/>
      <c r="E33" s="210">
        <v>0</v>
      </c>
      <c r="F33" s="210"/>
      <c r="G33" s="210"/>
      <c r="H33" s="210"/>
      <c r="I33" s="210"/>
      <c r="J33" s="210"/>
      <c r="K33" s="213"/>
      <c r="L33" s="214"/>
      <c r="M33" s="210"/>
      <c r="N33" s="206"/>
      <c r="O33" s="210"/>
      <c r="P33" s="215">
        <f t="shared" si="7"/>
        <v>0</v>
      </c>
      <c r="Q33" s="210"/>
      <c r="R33" s="210">
        <f>+R36</f>
        <v>0</v>
      </c>
      <c r="S33" s="210"/>
      <c r="T33" s="210"/>
      <c r="U33" s="210"/>
      <c r="V33" s="210"/>
      <c r="W33" s="210"/>
      <c r="X33" s="210"/>
      <c r="Y33" s="214"/>
      <c r="Z33" s="210"/>
      <c r="AA33" s="206"/>
      <c r="AB33" s="210"/>
      <c r="AC33" s="210">
        <f t="shared" si="8"/>
        <v>0</v>
      </c>
      <c r="AD33" s="210"/>
      <c r="AE33" s="210">
        <f>+AE36</f>
        <v>0</v>
      </c>
      <c r="AF33" s="210"/>
      <c r="AG33" s="210"/>
      <c r="AH33" s="210"/>
      <c r="AI33" s="210"/>
      <c r="AJ33" s="210"/>
      <c r="AK33" s="210"/>
      <c r="AL33" s="210"/>
      <c r="AM33" s="210"/>
      <c r="AN33" s="206"/>
      <c r="AO33" s="210"/>
      <c r="AP33" s="210">
        <f>SUM(AD33:AO33)</f>
        <v>0</v>
      </c>
      <c r="AQ33" s="311"/>
      <c r="AR33" s="311"/>
      <c r="AS33" s="311"/>
      <c r="AT33" s="311"/>
      <c r="AU33" s="311"/>
      <c r="AV33" s="241"/>
      <c r="AW33" s="241"/>
      <c r="AX33" s="241"/>
      <c r="AY33" s="256"/>
      <c r="AZ33" s="256"/>
    </row>
    <row r="34" spans="1:52" s="202" customFormat="1" ht="15.75">
      <c r="A34" s="195" t="s">
        <v>74</v>
      </c>
      <c r="B34" s="211" t="s">
        <v>55</v>
      </c>
      <c r="C34" s="212">
        <v>524000000</v>
      </c>
      <c r="D34" s="210">
        <v>78048756</v>
      </c>
      <c r="E34" s="210">
        <v>44074418</v>
      </c>
      <c r="F34" s="210">
        <v>288578095.13999999</v>
      </c>
      <c r="G34" s="210">
        <v>75098418.900000006</v>
      </c>
      <c r="H34" s="210"/>
      <c r="I34" s="210"/>
      <c r="J34" s="210"/>
      <c r="K34" s="213"/>
      <c r="L34" s="214"/>
      <c r="M34" s="210"/>
      <c r="N34" s="206"/>
      <c r="O34" s="210"/>
      <c r="P34" s="199">
        <f>SUM(D34:O34)</f>
        <v>485799688.03999996</v>
      </c>
      <c r="Q34" s="210">
        <v>0</v>
      </c>
      <c r="R34" s="210">
        <v>7328422</v>
      </c>
      <c r="S34" s="210">
        <v>11880586.140000001</v>
      </c>
      <c r="T34" s="210">
        <v>36931248.899999999</v>
      </c>
      <c r="U34" s="210"/>
      <c r="V34" s="210"/>
      <c r="W34" s="210"/>
      <c r="X34" s="210"/>
      <c r="Y34" s="214"/>
      <c r="Z34" s="210"/>
      <c r="AA34" s="206"/>
      <c r="AB34" s="210"/>
      <c r="AC34" s="210">
        <f t="shared" si="8"/>
        <v>56140257.039999999</v>
      </c>
      <c r="AD34" s="210">
        <v>0</v>
      </c>
      <c r="AE34" s="210">
        <v>7328422</v>
      </c>
      <c r="AF34" s="210">
        <v>11880586.140000001</v>
      </c>
      <c r="AG34" s="210">
        <v>36931248.899999999</v>
      </c>
      <c r="AH34" s="210"/>
      <c r="AI34" s="210"/>
      <c r="AJ34" s="210"/>
      <c r="AK34" s="210"/>
      <c r="AL34" s="210"/>
      <c r="AM34" s="210"/>
      <c r="AN34" s="206"/>
      <c r="AO34" s="210"/>
      <c r="AP34" s="210">
        <f>SUM(AD34:AO34)</f>
        <v>56140257.039999999</v>
      </c>
      <c r="AQ34" s="311"/>
      <c r="AR34" s="311"/>
      <c r="AS34" s="311"/>
      <c r="AT34" s="311"/>
      <c r="AU34" s="311"/>
      <c r="AV34" s="241"/>
      <c r="AW34" s="241"/>
      <c r="AX34" s="241"/>
      <c r="AY34" s="256"/>
      <c r="AZ34" s="256"/>
    </row>
    <row r="35" spans="1:52" s="202" customFormat="1">
      <c r="A35" s="195" t="s">
        <v>75</v>
      </c>
      <c r="B35" s="211" t="s">
        <v>57</v>
      </c>
      <c r="C35" s="212">
        <f>285500000-11500000</f>
        <v>274000000</v>
      </c>
      <c r="D35" s="210">
        <v>0</v>
      </c>
      <c r="E35" s="210">
        <v>1500000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3"/>
      <c r="L35" s="214">
        <v>0</v>
      </c>
      <c r="M35" s="210">
        <v>0</v>
      </c>
      <c r="N35" s="210">
        <v>0</v>
      </c>
      <c r="O35" s="210">
        <v>0</v>
      </c>
      <c r="P35" s="199">
        <f t="shared" si="7"/>
        <v>1500000</v>
      </c>
      <c r="Q35" s="210">
        <v>0</v>
      </c>
      <c r="R35" s="210">
        <v>1500000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4">
        <v>0</v>
      </c>
      <c r="Z35" s="210">
        <v>0</v>
      </c>
      <c r="AA35" s="210">
        <v>0</v>
      </c>
      <c r="AB35" s="210">
        <v>0</v>
      </c>
      <c r="AC35" s="210">
        <f t="shared" si="8"/>
        <v>1500000</v>
      </c>
      <c r="AD35" s="210"/>
      <c r="AE35" s="210">
        <v>1500000</v>
      </c>
      <c r="AF35" s="210">
        <v>0</v>
      </c>
      <c r="AG35" s="210">
        <v>0</v>
      </c>
      <c r="AH35" s="210">
        <v>0</v>
      </c>
      <c r="AI35" s="210">
        <v>0</v>
      </c>
      <c r="AJ35" s="210">
        <v>0</v>
      </c>
      <c r="AK35" s="210">
        <v>0</v>
      </c>
      <c r="AL35" s="210">
        <v>0</v>
      </c>
      <c r="AM35" s="210">
        <v>0</v>
      </c>
      <c r="AN35" s="210">
        <v>0</v>
      </c>
      <c r="AO35" s="210">
        <v>0</v>
      </c>
      <c r="AP35" s="210">
        <f t="shared" si="6"/>
        <v>1500000</v>
      </c>
      <c r="AQ35" s="311"/>
      <c r="AR35" s="311"/>
      <c r="AS35" s="311"/>
      <c r="AT35" s="311"/>
      <c r="AU35" s="311"/>
      <c r="AV35" s="241"/>
      <c r="AW35" s="241"/>
      <c r="AX35" s="241"/>
      <c r="AY35" s="256"/>
      <c r="AZ35" s="256"/>
    </row>
    <row r="36" spans="1:52" s="202" customFormat="1">
      <c r="A36" s="195" t="s">
        <v>76</v>
      </c>
      <c r="B36" s="211" t="s">
        <v>77</v>
      </c>
      <c r="C36" s="212">
        <v>101100000</v>
      </c>
      <c r="D36" s="210">
        <v>0</v>
      </c>
      <c r="E36" s="210">
        <v>0</v>
      </c>
      <c r="F36" s="210"/>
      <c r="G36" s="210">
        <v>50000000</v>
      </c>
      <c r="H36" s="210"/>
      <c r="I36" s="210"/>
      <c r="J36" s="210"/>
      <c r="K36" s="213"/>
      <c r="L36" s="214"/>
      <c r="M36" s="210"/>
      <c r="N36" s="210"/>
      <c r="O36" s="210"/>
      <c r="P36" s="199">
        <f t="shared" si="7"/>
        <v>50000000</v>
      </c>
      <c r="Q36" s="210">
        <v>0</v>
      </c>
      <c r="R36" s="210"/>
      <c r="S36" s="210"/>
      <c r="T36" s="210"/>
      <c r="U36" s="210"/>
      <c r="V36" s="210"/>
      <c r="W36" s="210"/>
      <c r="X36" s="210"/>
      <c r="Y36" s="214"/>
      <c r="Z36" s="210"/>
      <c r="AA36" s="210"/>
      <c r="AB36" s="210"/>
      <c r="AC36" s="210">
        <f t="shared" si="8"/>
        <v>0</v>
      </c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>
        <f t="shared" si="6"/>
        <v>0</v>
      </c>
      <c r="AQ36" s="311"/>
      <c r="AR36" s="311"/>
      <c r="AS36" s="311"/>
      <c r="AT36" s="311"/>
      <c r="AU36" s="311"/>
      <c r="AV36" s="241"/>
      <c r="AW36" s="241"/>
      <c r="AX36" s="241"/>
      <c r="AY36" s="256"/>
      <c r="AZ36" s="256"/>
    </row>
    <row r="37" spans="1:52" s="202" customFormat="1">
      <c r="A37" s="195" t="s">
        <v>78</v>
      </c>
      <c r="B37" s="211" t="s">
        <v>59</v>
      </c>
      <c r="C37" s="212">
        <v>19400000</v>
      </c>
      <c r="D37" s="210">
        <v>0</v>
      </c>
      <c r="E37" s="210">
        <v>500000</v>
      </c>
      <c r="F37" s="210">
        <v>145000</v>
      </c>
      <c r="G37" s="210"/>
      <c r="H37" s="210"/>
      <c r="I37" s="210"/>
      <c r="J37" s="210"/>
      <c r="K37" s="213"/>
      <c r="L37" s="214"/>
      <c r="M37" s="210"/>
      <c r="N37" s="210"/>
      <c r="O37" s="210"/>
      <c r="P37" s="199">
        <f t="shared" si="7"/>
        <v>645000</v>
      </c>
      <c r="Q37" s="210">
        <v>0</v>
      </c>
      <c r="R37" s="210"/>
      <c r="S37" s="210">
        <v>145000</v>
      </c>
      <c r="T37" s="210"/>
      <c r="U37" s="210"/>
      <c r="V37" s="210"/>
      <c r="W37" s="210"/>
      <c r="X37" s="210"/>
      <c r="Y37" s="214"/>
      <c r="Z37" s="210"/>
      <c r="AA37" s="210"/>
      <c r="AB37" s="210"/>
      <c r="AC37" s="210">
        <f t="shared" si="8"/>
        <v>145000</v>
      </c>
      <c r="AD37" s="210"/>
      <c r="AE37" s="210"/>
      <c r="AF37" s="210">
        <v>145000</v>
      </c>
      <c r="AG37" s="210"/>
      <c r="AH37" s="210"/>
      <c r="AI37" s="210"/>
      <c r="AJ37" s="210"/>
      <c r="AK37" s="210"/>
      <c r="AL37" s="210"/>
      <c r="AM37" s="210"/>
      <c r="AN37" s="210"/>
      <c r="AO37" s="210"/>
      <c r="AP37" s="210">
        <f t="shared" si="6"/>
        <v>145000</v>
      </c>
      <c r="AQ37" s="311"/>
      <c r="AR37" s="311"/>
      <c r="AS37" s="311"/>
      <c r="AT37" s="311"/>
      <c r="AU37" s="311"/>
      <c r="AV37" s="241"/>
      <c r="AW37" s="241"/>
      <c r="AX37" s="241"/>
      <c r="AY37" s="256"/>
      <c r="AZ37" s="256"/>
    </row>
    <row r="38" spans="1:52" s="202" customFormat="1" ht="15.75">
      <c r="A38" s="195" t="s">
        <v>79</v>
      </c>
      <c r="B38" s="216" t="s">
        <v>80</v>
      </c>
      <c r="C38" s="208">
        <f>C39</f>
        <v>151500000</v>
      </c>
      <c r="D38" s="217">
        <f t="shared" ref="D38:AP38" si="9">D39</f>
        <v>3462004</v>
      </c>
      <c r="E38" s="217">
        <f t="shared" si="9"/>
        <v>33139031.469999999</v>
      </c>
      <c r="F38" s="217">
        <f t="shared" si="9"/>
        <v>20021170.629999999</v>
      </c>
      <c r="G38" s="217">
        <f t="shared" si="9"/>
        <v>60428704.530000001</v>
      </c>
      <c r="H38" s="217">
        <f t="shared" si="9"/>
        <v>0</v>
      </c>
      <c r="I38" s="217">
        <f>I39</f>
        <v>0</v>
      </c>
      <c r="J38" s="217">
        <f t="shared" si="9"/>
        <v>0</v>
      </c>
      <c r="K38" s="217">
        <f t="shared" si="9"/>
        <v>0</v>
      </c>
      <c r="L38" s="214">
        <v>0</v>
      </c>
      <c r="M38" s="217">
        <f t="shared" si="9"/>
        <v>0</v>
      </c>
      <c r="N38" s="217">
        <f t="shared" si="9"/>
        <v>0</v>
      </c>
      <c r="O38" s="218">
        <f>O39</f>
        <v>0</v>
      </c>
      <c r="P38" s="219">
        <f>P39</f>
        <v>117050910.63</v>
      </c>
      <c r="Q38" s="217">
        <f t="shared" si="9"/>
        <v>3462000</v>
      </c>
      <c r="R38" s="217">
        <f t="shared" si="9"/>
        <v>33083815.190000001</v>
      </c>
      <c r="S38" s="217">
        <f t="shared" si="9"/>
        <v>20076390.629999999</v>
      </c>
      <c r="T38" s="217">
        <f t="shared" si="9"/>
        <v>60428704.530000001</v>
      </c>
      <c r="U38" s="217">
        <f t="shared" si="9"/>
        <v>0</v>
      </c>
      <c r="V38" s="217">
        <f t="shared" si="9"/>
        <v>0</v>
      </c>
      <c r="W38" s="217">
        <f t="shared" si="9"/>
        <v>0</v>
      </c>
      <c r="X38" s="217">
        <f t="shared" si="9"/>
        <v>0</v>
      </c>
      <c r="Y38" s="219">
        <f t="shared" si="9"/>
        <v>0</v>
      </c>
      <c r="Z38" s="217">
        <f t="shared" si="9"/>
        <v>0</v>
      </c>
      <c r="AA38" s="217">
        <f t="shared" si="9"/>
        <v>0</v>
      </c>
      <c r="AB38" s="217">
        <f t="shared" si="9"/>
        <v>0</v>
      </c>
      <c r="AC38" s="206">
        <f>SUM(Q38:AB38)</f>
        <v>117050910.34999999</v>
      </c>
      <c r="AD38" s="217">
        <f t="shared" si="9"/>
        <v>3462000</v>
      </c>
      <c r="AE38" s="217">
        <f t="shared" si="9"/>
        <v>31808815.190000001</v>
      </c>
      <c r="AF38" s="217">
        <f t="shared" si="9"/>
        <v>21351390.629999999</v>
      </c>
      <c r="AG38" s="217">
        <f t="shared" si="9"/>
        <v>60428704.530000001</v>
      </c>
      <c r="AH38" s="217">
        <f t="shared" si="9"/>
        <v>0</v>
      </c>
      <c r="AI38" s="217">
        <f t="shared" si="9"/>
        <v>0</v>
      </c>
      <c r="AJ38" s="217">
        <f t="shared" si="9"/>
        <v>0</v>
      </c>
      <c r="AK38" s="217">
        <f t="shared" si="9"/>
        <v>0</v>
      </c>
      <c r="AL38" s="217">
        <f t="shared" si="9"/>
        <v>0</v>
      </c>
      <c r="AM38" s="217">
        <f t="shared" si="9"/>
        <v>0</v>
      </c>
      <c r="AN38" s="217">
        <f t="shared" si="9"/>
        <v>0</v>
      </c>
      <c r="AO38" s="217">
        <f t="shared" si="9"/>
        <v>0</v>
      </c>
      <c r="AP38" s="220">
        <f t="shared" si="9"/>
        <v>117050910.34999999</v>
      </c>
      <c r="AQ38" s="311"/>
      <c r="AR38" s="311"/>
      <c r="AS38" s="311"/>
      <c r="AT38" s="311"/>
      <c r="AU38" s="311"/>
      <c r="AV38" s="241"/>
      <c r="AW38" s="241"/>
      <c r="AX38" s="241"/>
      <c r="AY38" s="256"/>
      <c r="AZ38" s="256"/>
    </row>
    <row r="39" spans="1:52" s="202" customFormat="1" ht="15.75" thickBot="1">
      <c r="A39" s="195" t="s">
        <v>81</v>
      </c>
      <c r="B39" s="209" t="s">
        <v>82</v>
      </c>
      <c r="C39" s="221">
        <f>140000000+11500000</f>
        <v>151500000</v>
      </c>
      <c r="D39" s="221">
        <v>3462004</v>
      </c>
      <c r="E39" s="197">
        <v>33139031.469999999</v>
      </c>
      <c r="F39" s="197">
        <v>20021170.629999999</v>
      </c>
      <c r="G39" s="222">
        <v>60428704.530000001</v>
      </c>
      <c r="H39" s="197">
        <v>0</v>
      </c>
      <c r="I39" s="223">
        <v>0</v>
      </c>
      <c r="J39" s="197">
        <v>0</v>
      </c>
      <c r="K39" s="197">
        <v>0</v>
      </c>
      <c r="L39" s="214">
        <v>0</v>
      </c>
      <c r="M39" s="197">
        <v>0</v>
      </c>
      <c r="N39" s="197">
        <v>0</v>
      </c>
      <c r="O39" s="197">
        <v>0</v>
      </c>
      <c r="P39" s="199">
        <f>SUM(D39:O39)</f>
        <v>117050910.63</v>
      </c>
      <c r="Q39" s="221">
        <v>3462000</v>
      </c>
      <c r="R39" s="197">
        <v>33083815.190000001</v>
      </c>
      <c r="S39" s="197">
        <v>20076390.629999999</v>
      </c>
      <c r="T39" s="224">
        <v>60428704.530000001</v>
      </c>
      <c r="U39" s="197">
        <v>0</v>
      </c>
      <c r="V39" s="223">
        <v>0</v>
      </c>
      <c r="W39" s="197">
        <v>0</v>
      </c>
      <c r="X39" s="197">
        <v>0</v>
      </c>
      <c r="Y39" s="223">
        <v>0</v>
      </c>
      <c r="Z39" s="197">
        <v>0</v>
      </c>
      <c r="AA39" s="197">
        <v>0</v>
      </c>
      <c r="AB39" s="197">
        <v>0</v>
      </c>
      <c r="AC39" s="210">
        <f>SUM(Q39:AB39)</f>
        <v>117050910.34999999</v>
      </c>
      <c r="AD39" s="221">
        <v>3462000</v>
      </c>
      <c r="AE39" s="197">
        <v>31808815.190000001</v>
      </c>
      <c r="AF39" s="197">
        <v>21351390.629999999</v>
      </c>
      <c r="AG39" s="224">
        <v>60428704.530000001</v>
      </c>
      <c r="AH39" s="197">
        <v>0</v>
      </c>
      <c r="AI39" s="223">
        <v>0</v>
      </c>
      <c r="AJ39" s="197">
        <v>0</v>
      </c>
      <c r="AK39" s="197">
        <v>0</v>
      </c>
      <c r="AL39" s="210">
        <v>0</v>
      </c>
      <c r="AM39" s="197">
        <v>0</v>
      </c>
      <c r="AN39" s="197">
        <v>0</v>
      </c>
      <c r="AO39" s="197">
        <v>0</v>
      </c>
      <c r="AP39" s="201">
        <f t="shared" si="6"/>
        <v>117050910.34999999</v>
      </c>
      <c r="AQ39" s="311"/>
      <c r="AR39" s="311"/>
      <c r="AS39" s="311"/>
      <c r="AT39" s="311"/>
      <c r="AU39" s="311"/>
      <c r="AV39" s="241"/>
      <c r="AW39" s="241"/>
      <c r="AX39" s="241"/>
      <c r="AY39" s="256"/>
      <c r="AZ39" s="256"/>
    </row>
    <row r="40" spans="1:52" s="226" customFormat="1" ht="16.5" thickBot="1">
      <c r="A40" s="225"/>
      <c r="B40" s="191" t="s">
        <v>83</v>
      </c>
      <c r="C40" s="192">
        <f>SUM(C41:C43)</f>
        <v>91000000</v>
      </c>
      <c r="D40" s="192">
        <f t="shared" ref="D40:AP40" si="10">SUM(D41:D43)</f>
        <v>0</v>
      </c>
      <c r="E40" s="192">
        <f t="shared" si="10"/>
        <v>0</v>
      </c>
      <c r="F40" s="192">
        <f t="shared" si="10"/>
        <v>0</v>
      </c>
      <c r="G40" s="192">
        <f t="shared" si="10"/>
        <v>0</v>
      </c>
      <c r="H40" s="192">
        <f t="shared" si="10"/>
        <v>0</v>
      </c>
      <c r="I40" s="192">
        <f t="shared" si="10"/>
        <v>0</v>
      </c>
      <c r="J40" s="192">
        <f t="shared" si="10"/>
        <v>0</v>
      </c>
      <c r="K40" s="192">
        <f t="shared" si="10"/>
        <v>0</v>
      </c>
      <c r="L40" s="193">
        <f t="shared" si="10"/>
        <v>0</v>
      </c>
      <c r="M40" s="192">
        <f t="shared" si="10"/>
        <v>0</v>
      </c>
      <c r="N40" s="192">
        <f t="shared" si="10"/>
        <v>0</v>
      </c>
      <c r="O40" s="192">
        <f>SUM(O41:O43)</f>
        <v>0</v>
      </c>
      <c r="P40" s="193">
        <f t="shared" si="10"/>
        <v>0</v>
      </c>
      <c r="Q40" s="192">
        <f t="shared" si="10"/>
        <v>0</v>
      </c>
      <c r="R40" s="192">
        <f t="shared" si="10"/>
        <v>0</v>
      </c>
      <c r="S40" s="192">
        <f t="shared" si="10"/>
        <v>0</v>
      </c>
      <c r="T40" s="192">
        <f t="shared" si="10"/>
        <v>0</v>
      </c>
      <c r="U40" s="192">
        <f t="shared" si="10"/>
        <v>0</v>
      </c>
      <c r="V40" s="192">
        <f t="shared" si="10"/>
        <v>0</v>
      </c>
      <c r="W40" s="192">
        <f t="shared" si="10"/>
        <v>0</v>
      </c>
      <c r="X40" s="192">
        <f t="shared" si="10"/>
        <v>0</v>
      </c>
      <c r="Y40" s="193">
        <f t="shared" si="10"/>
        <v>0</v>
      </c>
      <c r="Z40" s="192">
        <f t="shared" si="10"/>
        <v>0</v>
      </c>
      <c r="AA40" s="192">
        <f t="shared" si="10"/>
        <v>0</v>
      </c>
      <c r="AB40" s="192">
        <f t="shared" si="10"/>
        <v>0</v>
      </c>
      <c r="AC40" s="192">
        <f t="shared" si="10"/>
        <v>0</v>
      </c>
      <c r="AD40" s="192">
        <f t="shared" si="10"/>
        <v>0</v>
      </c>
      <c r="AE40" s="192">
        <f t="shared" si="10"/>
        <v>0</v>
      </c>
      <c r="AF40" s="192">
        <f t="shared" si="10"/>
        <v>0</v>
      </c>
      <c r="AG40" s="192">
        <f t="shared" si="10"/>
        <v>0</v>
      </c>
      <c r="AH40" s="192">
        <f t="shared" si="10"/>
        <v>0</v>
      </c>
      <c r="AI40" s="192">
        <f t="shared" si="10"/>
        <v>0</v>
      </c>
      <c r="AJ40" s="192">
        <f t="shared" si="10"/>
        <v>0</v>
      </c>
      <c r="AK40" s="192">
        <f t="shared" si="10"/>
        <v>0</v>
      </c>
      <c r="AL40" s="192">
        <f t="shared" si="10"/>
        <v>0</v>
      </c>
      <c r="AM40" s="192">
        <f t="shared" si="10"/>
        <v>0</v>
      </c>
      <c r="AN40" s="192">
        <f t="shared" si="10"/>
        <v>0</v>
      </c>
      <c r="AO40" s="192">
        <f t="shared" si="10"/>
        <v>0</v>
      </c>
      <c r="AP40" s="192">
        <f t="shared" si="10"/>
        <v>0</v>
      </c>
      <c r="AQ40" s="311"/>
      <c r="AR40" s="311"/>
      <c r="AS40" s="311"/>
      <c r="AT40" s="311"/>
      <c r="AU40" s="311"/>
      <c r="AV40" s="241"/>
      <c r="AW40" s="241"/>
      <c r="AX40" s="241"/>
      <c r="AY40" s="319"/>
      <c r="AZ40" s="319"/>
    </row>
    <row r="41" spans="1:52" s="202" customFormat="1">
      <c r="A41" s="195" t="s">
        <v>84</v>
      </c>
      <c r="B41" s="227" t="s">
        <v>85</v>
      </c>
      <c r="C41" s="221">
        <v>22000000</v>
      </c>
      <c r="D41" s="221">
        <v>0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8">
        <v>0</v>
      </c>
      <c r="M41" s="221"/>
      <c r="N41" s="221"/>
      <c r="O41" s="221">
        <v>0</v>
      </c>
      <c r="P41" s="229">
        <f>SUM(D41:O41)</f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197">
        <v>0</v>
      </c>
      <c r="Y41" s="228">
        <v>0</v>
      </c>
      <c r="Z41" s="221"/>
      <c r="AA41" s="221"/>
      <c r="AB41" s="221">
        <v>0</v>
      </c>
      <c r="AC41" s="230">
        <f>SUM(Q41:AB41)</f>
        <v>0</v>
      </c>
      <c r="AD41" s="221"/>
      <c r="AE41" s="221">
        <v>0</v>
      </c>
      <c r="AF41" s="221"/>
      <c r="AG41" s="221"/>
      <c r="AH41" s="210">
        <v>0</v>
      </c>
      <c r="AI41" s="221">
        <v>0</v>
      </c>
      <c r="AJ41" s="221">
        <v>0</v>
      </c>
      <c r="AK41" s="221">
        <v>0</v>
      </c>
      <c r="AL41" s="221">
        <v>0</v>
      </c>
      <c r="AM41" s="221"/>
      <c r="AN41" s="221"/>
      <c r="AO41" s="221">
        <v>0</v>
      </c>
      <c r="AP41" s="231">
        <f>SUM(AD41:AO41)</f>
        <v>0</v>
      </c>
      <c r="AQ41" s="311"/>
      <c r="AR41" s="311"/>
      <c r="AS41" s="311"/>
      <c r="AT41" s="311"/>
      <c r="AU41" s="311"/>
      <c r="AV41" s="241"/>
      <c r="AW41" s="241"/>
      <c r="AX41" s="241"/>
      <c r="AY41" s="256"/>
      <c r="AZ41" s="256"/>
    </row>
    <row r="42" spans="1:52" s="202" customFormat="1" hidden="1">
      <c r="A42" s="195" t="s">
        <v>86</v>
      </c>
      <c r="B42" s="227" t="s">
        <v>87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8"/>
      <c r="M42" s="197"/>
      <c r="N42" s="197"/>
      <c r="O42" s="197"/>
      <c r="P42" s="229">
        <f>SUM(D42:O42)</f>
        <v>0</v>
      </c>
      <c r="Q42" s="197"/>
      <c r="R42" s="197"/>
      <c r="S42" s="197"/>
      <c r="T42" s="197"/>
      <c r="U42" s="197"/>
      <c r="V42" s="197"/>
      <c r="W42" s="197"/>
      <c r="X42" s="197">
        <v>0</v>
      </c>
      <c r="Y42" s="198"/>
      <c r="Z42" s="197"/>
      <c r="AA42" s="197"/>
      <c r="AB42" s="197"/>
      <c r="AC42" s="230">
        <f>SUM(Q42:AB42)</f>
        <v>0</v>
      </c>
      <c r="AD42" s="197"/>
      <c r="AE42" s="197"/>
      <c r="AF42" s="197"/>
      <c r="AG42" s="197"/>
      <c r="AH42" s="210">
        <v>0</v>
      </c>
      <c r="AI42" s="197"/>
      <c r="AJ42" s="197"/>
      <c r="AK42" s="197"/>
      <c r="AL42" s="197"/>
      <c r="AM42" s="197"/>
      <c r="AN42" s="197"/>
      <c r="AO42" s="197"/>
      <c r="AP42" s="231">
        <f>SUM(AD42:AO42)</f>
        <v>0</v>
      </c>
      <c r="AQ42" s="311"/>
      <c r="AR42" s="311"/>
      <c r="AS42" s="311"/>
      <c r="AT42" s="311"/>
      <c r="AU42" s="311"/>
      <c r="AV42" s="241"/>
      <c r="AW42" s="241"/>
      <c r="AX42" s="241"/>
      <c r="AY42" s="256"/>
      <c r="AZ42" s="256"/>
    </row>
    <row r="43" spans="1:52" s="202" customFormat="1" ht="16.5" thickBot="1">
      <c r="A43" s="195" t="s">
        <v>88</v>
      </c>
      <c r="B43" s="209" t="s">
        <v>89</v>
      </c>
      <c r="C43" s="197">
        <v>69000000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197">
        <v>0</v>
      </c>
      <c r="K43" s="197">
        <v>0</v>
      </c>
      <c r="L43" s="198">
        <v>0</v>
      </c>
      <c r="M43" s="197"/>
      <c r="N43" s="197"/>
      <c r="O43" s="197"/>
      <c r="P43" s="199">
        <f>SUM(D43:O43)</f>
        <v>0</v>
      </c>
      <c r="Q43" s="197">
        <v>0</v>
      </c>
      <c r="R43" s="197">
        <v>0</v>
      </c>
      <c r="S43" s="197">
        <v>0</v>
      </c>
      <c r="T43" s="197">
        <v>0</v>
      </c>
      <c r="U43" s="197">
        <v>0</v>
      </c>
      <c r="V43" s="197">
        <v>0</v>
      </c>
      <c r="W43" s="197">
        <v>0</v>
      </c>
      <c r="X43" s="217">
        <v>0</v>
      </c>
      <c r="Y43" s="198">
        <v>0</v>
      </c>
      <c r="Z43" s="197"/>
      <c r="AA43" s="197"/>
      <c r="AB43" s="197"/>
      <c r="AC43" s="230">
        <f>SUM(Q43:AB43)</f>
        <v>0</v>
      </c>
      <c r="AD43" s="197"/>
      <c r="AE43" s="197">
        <v>0</v>
      </c>
      <c r="AF43" s="197"/>
      <c r="AG43" s="197"/>
      <c r="AH43" s="210">
        <v>0</v>
      </c>
      <c r="AI43" s="197">
        <v>0</v>
      </c>
      <c r="AJ43" s="197">
        <v>0</v>
      </c>
      <c r="AK43" s="197">
        <v>0</v>
      </c>
      <c r="AL43" s="197">
        <v>0</v>
      </c>
      <c r="AM43" s="197"/>
      <c r="AN43" s="197"/>
      <c r="AO43" s="197"/>
      <c r="AP43" s="230">
        <f>SUM(AD43:AO43)</f>
        <v>0</v>
      </c>
      <c r="AQ43" s="311"/>
      <c r="AR43" s="311"/>
      <c r="AS43" s="311"/>
      <c r="AT43" s="311"/>
      <c r="AU43" s="311"/>
      <c r="AV43" s="241"/>
      <c r="AW43" s="241"/>
      <c r="AX43" s="241"/>
      <c r="AY43" s="256"/>
      <c r="AZ43" s="256"/>
    </row>
    <row r="44" spans="1:52" s="189" customFormat="1" ht="16.5" thickBot="1">
      <c r="A44" s="225"/>
      <c r="B44" s="191" t="s">
        <v>90</v>
      </c>
      <c r="C44" s="192">
        <f t="shared" ref="C44:AP44" si="11">SUM(C45:C45)</f>
        <v>9500000000</v>
      </c>
      <c r="D44" s="192">
        <f t="shared" si="11"/>
        <v>165605494</v>
      </c>
      <c r="E44" s="192">
        <f t="shared" si="11"/>
        <v>91767477.890000001</v>
      </c>
      <c r="F44" s="192">
        <f t="shared" si="11"/>
        <v>22796077.449999999</v>
      </c>
      <c r="G44" s="192">
        <f t="shared" si="11"/>
        <v>166574232.90000001</v>
      </c>
      <c r="H44" s="192">
        <f t="shared" si="11"/>
        <v>0</v>
      </c>
      <c r="I44" s="192">
        <f t="shared" si="11"/>
        <v>0</v>
      </c>
      <c r="J44" s="192">
        <f t="shared" si="11"/>
        <v>0</v>
      </c>
      <c r="K44" s="192">
        <f t="shared" si="11"/>
        <v>0</v>
      </c>
      <c r="L44" s="193">
        <f t="shared" si="11"/>
        <v>0</v>
      </c>
      <c r="M44" s="192">
        <f t="shared" si="11"/>
        <v>0</v>
      </c>
      <c r="N44" s="192">
        <f t="shared" si="11"/>
        <v>0</v>
      </c>
      <c r="O44" s="192">
        <f t="shared" si="11"/>
        <v>0</v>
      </c>
      <c r="P44" s="193">
        <f t="shared" si="11"/>
        <v>446743282.24000001</v>
      </c>
      <c r="Q44" s="192">
        <f t="shared" si="11"/>
        <v>0</v>
      </c>
      <c r="R44" s="192">
        <f t="shared" si="11"/>
        <v>1221012.8899999999</v>
      </c>
      <c r="S44" s="192">
        <f t="shared" si="11"/>
        <v>67261398.450000003</v>
      </c>
      <c r="T44" s="192">
        <f t="shared" si="11"/>
        <v>108202992.66</v>
      </c>
      <c r="U44" s="192">
        <f t="shared" si="11"/>
        <v>0</v>
      </c>
      <c r="V44" s="192">
        <f t="shared" si="11"/>
        <v>0</v>
      </c>
      <c r="W44" s="192">
        <f t="shared" si="11"/>
        <v>0</v>
      </c>
      <c r="X44" s="192">
        <f t="shared" si="11"/>
        <v>0</v>
      </c>
      <c r="Y44" s="193">
        <f t="shared" si="11"/>
        <v>0</v>
      </c>
      <c r="Z44" s="192">
        <f t="shared" si="11"/>
        <v>0</v>
      </c>
      <c r="AA44" s="192">
        <f t="shared" si="11"/>
        <v>0</v>
      </c>
      <c r="AB44" s="192">
        <f t="shared" si="11"/>
        <v>0</v>
      </c>
      <c r="AC44" s="192">
        <f t="shared" si="11"/>
        <v>176685404</v>
      </c>
      <c r="AD44" s="192">
        <f t="shared" si="11"/>
        <v>0</v>
      </c>
      <c r="AE44" s="192">
        <f t="shared" si="11"/>
        <v>1221012.8899999999</v>
      </c>
      <c r="AF44" s="192">
        <f t="shared" si="11"/>
        <v>67261398.450000003</v>
      </c>
      <c r="AG44" s="192">
        <f t="shared" si="11"/>
        <v>108202992.66</v>
      </c>
      <c r="AH44" s="192">
        <f t="shared" si="11"/>
        <v>0</v>
      </c>
      <c r="AI44" s="192">
        <f t="shared" si="11"/>
        <v>0</v>
      </c>
      <c r="AJ44" s="192">
        <f t="shared" si="11"/>
        <v>0</v>
      </c>
      <c r="AK44" s="192">
        <f t="shared" si="11"/>
        <v>0</v>
      </c>
      <c r="AL44" s="192">
        <f t="shared" si="11"/>
        <v>0</v>
      </c>
      <c r="AM44" s="192">
        <f t="shared" si="11"/>
        <v>0</v>
      </c>
      <c r="AN44" s="192">
        <f t="shared" si="11"/>
        <v>0</v>
      </c>
      <c r="AO44" s="192">
        <f t="shared" si="11"/>
        <v>0</v>
      </c>
      <c r="AP44" s="192">
        <f t="shared" si="11"/>
        <v>176685404</v>
      </c>
      <c r="AQ44" s="311"/>
      <c r="AR44" s="311"/>
      <c r="AS44" s="311"/>
      <c r="AT44" s="311"/>
      <c r="AU44" s="311"/>
      <c r="AV44" s="241"/>
      <c r="AW44" s="241"/>
      <c r="AX44" s="241"/>
      <c r="AY44" s="319"/>
      <c r="AZ44" s="319"/>
    </row>
    <row r="45" spans="1:52" s="202" customFormat="1" ht="18" customHeight="1" thickBot="1">
      <c r="A45" s="195" t="s">
        <v>91</v>
      </c>
      <c r="B45" s="211" t="s">
        <v>92</v>
      </c>
      <c r="C45" s="210">
        <v>9500000000</v>
      </c>
      <c r="D45" s="232">
        <v>165605494</v>
      </c>
      <c r="E45" s="210">
        <v>91767477.890000001</v>
      </c>
      <c r="F45" s="210">
        <v>22796077.449999999</v>
      </c>
      <c r="G45" s="210">
        <v>166574232.90000001</v>
      </c>
      <c r="H45" s="232">
        <v>0</v>
      </c>
      <c r="I45" s="210">
        <v>0</v>
      </c>
      <c r="J45" s="210">
        <v>0</v>
      </c>
      <c r="K45" s="233">
        <v>0</v>
      </c>
      <c r="L45" s="214">
        <v>0</v>
      </c>
      <c r="M45" s="210">
        <v>0</v>
      </c>
      <c r="N45" s="210">
        <v>0</v>
      </c>
      <c r="O45" s="232">
        <v>0</v>
      </c>
      <c r="P45" s="229">
        <f>SUM(D45:O45)</f>
        <v>446743282.24000001</v>
      </c>
      <c r="Q45" s="232">
        <v>0</v>
      </c>
      <c r="R45" s="210">
        <v>1221012.8899999999</v>
      </c>
      <c r="S45" s="210">
        <v>67261398.450000003</v>
      </c>
      <c r="T45" s="210">
        <v>108202992.66</v>
      </c>
      <c r="U45" s="210">
        <v>0</v>
      </c>
      <c r="V45" s="210">
        <v>0</v>
      </c>
      <c r="W45" s="210">
        <v>0</v>
      </c>
      <c r="X45" s="210">
        <v>0</v>
      </c>
      <c r="Y45" s="214">
        <v>0</v>
      </c>
      <c r="Z45" s="210">
        <v>0</v>
      </c>
      <c r="AA45" s="210">
        <v>0</v>
      </c>
      <c r="AB45" s="210">
        <v>0</v>
      </c>
      <c r="AC45" s="210">
        <f>SUM(Q45:AB45)</f>
        <v>176685404</v>
      </c>
      <c r="AD45" s="232">
        <v>0</v>
      </c>
      <c r="AE45" s="210">
        <v>1221012.8899999999</v>
      </c>
      <c r="AF45" s="210">
        <v>67261398.450000003</v>
      </c>
      <c r="AG45" s="210">
        <v>108202992.66</v>
      </c>
      <c r="AH45" s="210">
        <v>0</v>
      </c>
      <c r="AI45" s="210">
        <v>0</v>
      </c>
      <c r="AJ45" s="210">
        <v>0</v>
      </c>
      <c r="AK45" s="210">
        <v>0</v>
      </c>
      <c r="AL45" s="234">
        <v>0</v>
      </c>
      <c r="AM45" s="210">
        <v>0</v>
      </c>
      <c r="AN45" s="210">
        <v>0</v>
      </c>
      <c r="AO45" s="210">
        <v>0</v>
      </c>
      <c r="AP45" s="230">
        <f>SUM(AD45:AO45)</f>
        <v>176685404</v>
      </c>
      <c r="AQ45" s="311"/>
      <c r="AR45" s="311"/>
      <c r="AS45" s="311"/>
      <c r="AT45" s="311"/>
      <c r="AU45" s="311"/>
      <c r="AV45" s="241"/>
      <c r="AW45" s="241"/>
      <c r="AX45" s="241"/>
      <c r="AY45" s="256"/>
      <c r="AZ45" s="256"/>
    </row>
    <row r="46" spans="1:52" s="181" customFormat="1" ht="18.75" thickBot="1">
      <c r="A46" s="351" t="s">
        <v>93</v>
      </c>
      <c r="B46" s="352"/>
      <c r="C46" s="235">
        <f t="shared" ref="C46:AP46" si="12">SUM(C14+C44)</f>
        <v>11352400000</v>
      </c>
      <c r="D46" s="235">
        <f t="shared" si="12"/>
        <v>885592109.25999999</v>
      </c>
      <c r="E46" s="235">
        <f t="shared" si="12"/>
        <v>198498457.07999998</v>
      </c>
      <c r="F46" s="235">
        <f t="shared" si="12"/>
        <v>446484638.22999996</v>
      </c>
      <c r="G46" s="235">
        <f t="shared" si="12"/>
        <v>377035441.45000005</v>
      </c>
      <c r="H46" s="235">
        <f t="shared" si="12"/>
        <v>0</v>
      </c>
      <c r="I46" s="235">
        <f t="shared" si="12"/>
        <v>0</v>
      </c>
      <c r="J46" s="235">
        <f t="shared" si="12"/>
        <v>0</v>
      </c>
      <c r="K46" s="235">
        <f t="shared" si="12"/>
        <v>0</v>
      </c>
      <c r="L46" s="235">
        <f t="shared" si="12"/>
        <v>0</v>
      </c>
      <c r="M46" s="235">
        <f t="shared" si="12"/>
        <v>0</v>
      </c>
      <c r="N46" s="235">
        <f t="shared" si="12"/>
        <v>0</v>
      </c>
      <c r="O46" s="236">
        <f t="shared" si="12"/>
        <v>0</v>
      </c>
      <c r="P46" s="235">
        <f t="shared" si="12"/>
        <v>1280318804.1300001</v>
      </c>
      <c r="Q46" s="236">
        <f t="shared" si="12"/>
        <v>7683713.3700000001</v>
      </c>
      <c r="R46" s="236">
        <f t="shared" si="12"/>
        <v>55397592.799999997</v>
      </c>
      <c r="S46" s="236">
        <f t="shared" si="12"/>
        <v>130839656.97</v>
      </c>
      <c r="T46" s="236">
        <f t="shared" si="12"/>
        <v>280806981.20999998</v>
      </c>
      <c r="U46" s="236">
        <f t="shared" si="12"/>
        <v>0</v>
      </c>
      <c r="V46" s="236">
        <f t="shared" si="12"/>
        <v>0</v>
      </c>
      <c r="W46" s="236">
        <f t="shared" si="12"/>
        <v>0</v>
      </c>
      <c r="X46" s="236">
        <f t="shared" si="12"/>
        <v>0</v>
      </c>
      <c r="Y46" s="236">
        <f t="shared" si="12"/>
        <v>0</v>
      </c>
      <c r="Z46" s="236">
        <f t="shared" si="12"/>
        <v>0</v>
      </c>
      <c r="AA46" s="236">
        <f t="shared" si="12"/>
        <v>0</v>
      </c>
      <c r="AB46" s="236">
        <f t="shared" si="12"/>
        <v>0</v>
      </c>
      <c r="AC46" s="236">
        <f t="shared" si="12"/>
        <v>474727944.35000002</v>
      </c>
      <c r="AD46" s="236">
        <f t="shared" si="12"/>
        <v>7683713.3700000001</v>
      </c>
      <c r="AE46" s="236">
        <f t="shared" si="12"/>
        <v>54122592.799999997</v>
      </c>
      <c r="AF46" s="236">
        <f t="shared" si="12"/>
        <v>132021050.97</v>
      </c>
      <c r="AG46" s="236">
        <f t="shared" si="12"/>
        <v>280806981.20999998</v>
      </c>
      <c r="AH46" s="236">
        <f t="shared" si="12"/>
        <v>0</v>
      </c>
      <c r="AI46" s="236">
        <f t="shared" si="12"/>
        <v>0</v>
      </c>
      <c r="AJ46" s="236">
        <f t="shared" si="12"/>
        <v>0</v>
      </c>
      <c r="AK46" s="236">
        <f t="shared" si="12"/>
        <v>0</v>
      </c>
      <c r="AL46" s="236">
        <f t="shared" si="12"/>
        <v>0</v>
      </c>
      <c r="AM46" s="236">
        <f t="shared" si="12"/>
        <v>0</v>
      </c>
      <c r="AN46" s="236">
        <f t="shared" si="12"/>
        <v>0</v>
      </c>
      <c r="AO46" s="236">
        <f t="shared" si="12"/>
        <v>0</v>
      </c>
      <c r="AP46" s="236">
        <f t="shared" si="12"/>
        <v>474634338.35000002</v>
      </c>
      <c r="AQ46" s="311"/>
      <c r="AR46" s="311"/>
      <c r="AS46" s="311"/>
      <c r="AT46" s="311"/>
      <c r="AU46" s="311"/>
      <c r="AV46" s="241"/>
      <c r="AW46" s="241"/>
      <c r="AX46" s="241"/>
      <c r="AY46" s="320"/>
      <c r="AZ46" s="320"/>
    </row>
    <row r="47" spans="1:52" ht="12.75">
      <c r="A47" s="237" t="s">
        <v>94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9"/>
      <c r="T47" s="238"/>
      <c r="U47" s="238"/>
      <c r="V47" s="238"/>
      <c r="W47" s="238"/>
      <c r="X47" s="239"/>
      <c r="Y47" s="238"/>
      <c r="Z47" s="238"/>
      <c r="AA47" s="238"/>
      <c r="AB47" s="239"/>
      <c r="AC47" s="238"/>
      <c r="AD47" s="238"/>
      <c r="AE47" s="238"/>
      <c r="AF47" s="239"/>
      <c r="AG47" s="238"/>
      <c r="AH47" s="238"/>
      <c r="AI47" s="238"/>
      <c r="AJ47" s="238"/>
      <c r="AK47" s="238"/>
      <c r="AL47" s="238"/>
      <c r="AM47" s="238"/>
      <c r="AN47" s="238"/>
      <c r="AO47" s="238"/>
      <c r="AP47" s="240"/>
      <c r="AQ47" s="311"/>
      <c r="AR47" s="311"/>
      <c r="AS47" s="311"/>
      <c r="AT47" s="311"/>
      <c r="AU47" s="311"/>
      <c r="AV47" s="241"/>
      <c r="AW47" s="321"/>
      <c r="AX47" s="241"/>
      <c r="AY47" s="252"/>
      <c r="AZ47" s="252"/>
    </row>
    <row r="48" spans="1:52" ht="15" customHeight="1">
      <c r="A48" s="353" t="s">
        <v>279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5"/>
      <c r="AQ48" s="311"/>
      <c r="AR48" s="311"/>
      <c r="AS48" s="311"/>
      <c r="AT48" s="311"/>
      <c r="AU48" s="311"/>
      <c r="AV48" s="241"/>
      <c r="AW48" s="241"/>
      <c r="AX48" s="241"/>
      <c r="AY48" s="252"/>
      <c r="AZ48" s="252"/>
    </row>
    <row r="49" spans="1:256" ht="15" hidden="1" customHeight="1">
      <c r="A49" s="356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5"/>
      <c r="AQ49" s="311"/>
      <c r="AR49" s="311"/>
      <c r="AS49" s="311"/>
      <c r="AT49" s="311"/>
      <c r="AU49" s="311"/>
      <c r="AV49" s="241"/>
      <c r="AW49" s="241"/>
      <c r="AX49" s="241"/>
      <c r="AY49" s="322"/>
      <c r="AZ49" s="322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</row>
    <row r="50" spans="1:256" ht="15" hidden="1" customHeight="1">
      <c r="A50" s="356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5"/>
      <c r="AQ50" s="311"/>
      <c r="AR50" s="311"/>
      <c r="AS50" s="311"/>
      <c r="AT50" s="311"/>
      <c r="AU50" s="311"/>
      <c r="AV50" s="241"/>
      <c r="AW50" s="241"/>
      <c r="AX50" s="241"/>
      <c r="AY50" s="322"/>
      <c r="AZ50" s="322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</row>
    <row r="51" spans="1:256">
      <c r="A51" s="242" t="s">
        <v>280</v>
      </c>
      <c r="B51" s="243"/>
      <c r="C51" s="244"/>
      <c r="D51" s="243"/>
      <c r="E51" s="244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4"/>
      <c r="V51" s="243"/>
      <c r="W51" s="243"/>
      <c r="X51" s="243"/>
      <c r="Y51" s="243"/>
      <c r="Z51" s="243"/>
      <c r="AA51" s="243"/>
      <c r="AB51" s="244"/>
      <c r="AC51" s="243"/>
      <c r="AD51" s="243"/>
      <c r="AE51" s="243"/>
      <c r="AF51" s="243"/>
      <c r="AG51" s="243"/>
      <c r="AH51" s="243"/>
      <c r="AI51" s="243"/>
      <c r="AJ51" s="243"/>
      <c r="AK51" s="243"/>
      <c r="AL51" s="197"/>
      <c r="AM51" s="243"/>
      <c r="AN51" s="243"/>
      <c r="AO51" s="243"/>
      <c r="AP51" s="245"/>
      <c r="AQ51" s="311"/>
      <c r="AR51" s="311"/>
      <c r="AS51" s="311"/>
      <c r="AT51" s="311"/>
      <c r="AU51" s="311"/>
      <c r="AV51" s="241"/>
      <c r="AW51" s="241"/>
      <c r="AX51" s="241"/>
      <c r="AY51" s="322"/>
      <c r="AZ51" s="322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246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6"/>
      <c r="DW51" s="246"/>
      <c r="DX51" s="247"/>
      <c r="DY51" s="247"/>
      <c r="DZ51" s="247"/>
      <c r="EA51" s="247"/>
      <c r="EB51" s="247"/>
      <c r="EC51" s="247"/>
      <c r="ED51" s="247"/>
      <c r="EE51" s="247"/>
      <c r="EF51" s="247"/>
      <c r="EG51" s="247"/>
      <c r="EH51" s="247"/>
      <c r="EI51" s="247"/>
      <c r="EJ51" s="247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7"/>
      <c r="FB51" s="247"/>
      <c r="FC51" s="247"/>
      <c r="FD51" s="247"/>
      <c r="FE51" s="247"/>
      <c r="FF51" s="247"/>
      <c r="FG51" s="247"/>
      <c r="FH51" s="247"/>
      <c r="FI51" s="247"/>
      <c r="FJ51" s="247"/>
      <c r="FK51" s="247"/>
      <c r="FL51" s="246"/>
      <c r="FM51" s="246"/>
      <c r="FN51" s="247"/>
      <c r="FO51" s="247"/>
      <c r="FP51" s="247"/>
      <c r="FQ51" s="247"/>
      <c r="FR51" s="247"/>
      <c r="FS51" s="247"/>
      <c r="FT51" s="247"/>
      <c r="FU51" s="247"/>
      <c r="FV51" s="247"/>
      <c r="FW51" s="247"/>
      <c r="FX51" s="247"/>
      <c r="FY51" s="247"/>
      <c r="FZ51" s="247"/>
      <c r="GA51" s="247"/>
      <c r="GB51" s="247"/>
      <c r="GC51" s="247"/>
      <c r="GD51" s="247"/>
      <c r="GE51" s="247"/>
      <c r="GF51" s="247"/>
      <c r="GG51" s="247"/>
      <c r="GH51" s="247"/>
      <c r="GI51" s="247"/>
      <c r="GJ51" s="247"/>
      <c r="GK51" s="247"/>
      <c r="GL51" s="247"/>
      <c r="GM51" s="247"/>
      <c r="GN51" s="247"/>
      <c r="GO51" s="247"/>
      <c r="GP51" s="247"/>
      <c r="GQ51" s="247"/>
      <c r="GR51" s="247"/>
      <c r="GS51" s="247"/>
      <c r="GT51" s="247"/>
      <c r="GU51" s="247"/>
      <c r="GV51" s="247"/>
      <c r="GW51" s="247"/>
      <c r="GX51" s="247"/>
      <c r="GY51" s="247"/>
      <c r="GZ51" s="247"/>
      <c r="HA51" s="247"/>
      <c r="HB51" s="246"/>
      <c r="HC51" s="246"/>
      <c r="HD51" s="247"/>
      <c r="HE51" s="247"/>
      <c r="HF51" s="247"/>
      <c r="HG51" s="247"/>
      <c r="HH51" s="247"/>
      <c r="HI51" s="247"/>
      <c r="HJ51" s="247"/>
      <c r="HK51" s="247"/>
      <c r="HL51" s="247"/>
      <c r="HM51" s="247"/>
      <c r="HN51" s="247"/>
      <c r="HO51" s="247"/>
      <c r="HP51" s="247"/>
      <c r="HQ51" s="247"/>
      <c r="HR51" s="247"/>
      <c r="HS51" s="247"/>
      <c r="HT51" s="247"/>
      <c r="HU51" s="247"/>
      <c r="HV51" s="247"/>
      <c r="HW51" s="247"/>
      <c r="HX51" s="247"/>
      <c r="HY51" s="247"/>
      <c r="HZ51" s="247"/>
      <c r="IA51" s="247"/>
      <c r="IB51" s="247"/>
      <c r="IC51" s="247"/>
      <c r="ID51" s="247"/>
      <c r="IE51" s="247"/>
      <c r="IF51" s="247"/>
      <c r="IG51" s="247"/>
      <c r="IH51" s="247"/>
      <c r="II51" s="247"/>
      <c r="IJ51" s="247"/>
      <c r="IK51" s="247"/>
      <c r="IL51" s="247"/>
      <c r="IM51" s="247"/>
      <c r="IN51" s="247"/>
      <c r="IO51" s="247"/>
      <c r="IP51" s="247"/>
      <c r="IQ51" s="247"/>
      <c r="IR51" s="246"/>
      <c r="IS51" s="246"/>
      <c r="IT51" s="247"/>
      <c r="IU51" s="247"/>
      <c r="IV51" s="247"/>
    </row>
    <row r="52" spans="1:256">
      <c r="A52" s="242" t="s">
        <v>281</v>
      </c>
      <c r="B52" s="243"/>
      <c r="C52" s="244"/>
      <c r="D52" s="243"/>
      <c r="E52" s="243"/>
      <c r="F52" s="244"/>
      <c r="G52" s="243"/>
      <c r="H52" s="243"/>
      <c r="I52" s="243"/>
      <c r="J52" s="244"/>
      <c r="K52" s="243"/>
      <c r="L52" s="243"/>
      <c r="M52" s="243"/>
      <c r="N52" s="244"/>
      <c r="O52" s="243"/>
      <c r="P52" s="244"/>
      <c r="Q52" s="243"/>
      <c r="R52" s="243"/>
      <c r="S52" s="244"/>
      <c r="T52" s="244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4"/>
      <c r="AG52" s="243"/>
      <c r="AH52" s="243"/>
      <c r="AI52" s="243"/>
      <c r="AJ52" s="243"/>
      <c r="AK52" s="243"/>
      <c r="AL52" s="243"/>
      <c r="AM52" s="243"/>
      <c r="AN52" s="243"/>
      <c r="AO52" s="243"/>
      <c r="AP52" s="248"/>
      <c r="AQ52" s="311"/>
      <c r="AR52" s="311"/>
      <c r="AS52" s="311"/>
      <c r="AT52" s="311"/>
      <c r="AU52" s="311"/>
      <c r="AV52" s="241"/>
      <c r="AW52" s="287"/>
      <c r="AX52" s="241"/>
      <c r="AY52" s="322"/>
      <c r="AZ52" s="322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246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6"/>
      <c r="DW52" s="246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  <c r="FK52" s="247"/>
      <c r="FL52" s="246"/>
      <c r="FM52" s="246"/>
      <c r="FN52" s="247"/>
      <c r="FO52" s="247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7"/>
      <c r="GC52" s="247"/>
      <c r="GD52" s="247"/>
      <c r="GE52" s="247"/>
      <c r="GF52" s="247"/>
      <c r="GG52" s="247"/>
      <c r="GH52" s="247"/>
      <c r="GI52" s="247"/>
      <c r="GJ52" s="247"/>
      <c r="GK52" s="247"/>
      <c r="GL52" s="247"/>
      <c r="GM52" s="247"/>
      <c r="GN52" s="247"/>
      <c r="GO52" s="247"/>
      <c r="GP52" s="247"/>
      <c r="GQ52" s="247"/>
      <c r="GR52" s="247"/>
      <c r="GS52" s="247"/>
      <c r="GT52" s="247"/>
      <c r="GU52" s="247"/>
      <c r="GV52" s="247"/>
      <c r="GW52" s="247"/>
      <c r="GX52" s="247"/>
      <c r="GY52" s="247"/>
      <c r="GZ52" s="247"/>
      <c r="HA52" s="247"/>
      <c r="HB52" s="246"/>
      <c r="HC52" s="246"/>
      <c r="HD52" s="247"/>
      <c r="HE52" s="247"/>
      <c r="HF52" s="247"/>
      <c r="HG52" s="247"/>
      <c r="HH52" s="247"/>
      <c r="HI52" s="247"/>
      <c r="HJ52" s="247"/>
      <c r="HK52" s="247"/>
      <c r="HL52" s="247"/>
      <c r="HM52" s="247"/>
      <c r="HN52" s="247"/>
      <c r="HO52" s="247"/>
      <c r="HP52" s="247"/>
      <c r="HQ52" s="247"/>
      <c r="HR52" s="247"/>
      <c r="HS52" s="247"/>
      <c r="HT52" s="247"/>
      <c r="HU52" s="247"/>
      <c r="HV52" s="247"/>
      <c r="HW52" s="247"/>
      <c r="HX52" s="247"/>
      <c r="HY52" s="247"/>
      <c r="HZ52" s="247"/>
      <c r="IA52" s="247"/>
      <c r="IB52" s="247"/>
      <c r="IC52" s="247"/>
      <c r="ID52" s="247"/>
      <c r="IE52" s="247"/>
      <c r="IF52" s="247"/>
      <c r="IG52" s="247"/>
      <c r="IH52" s="247"/>
      <c r="II52" s="247"/>
      <c r="IJ52" s="247"/>
      <c r="IK52" s="247"/>
      <c r="IL52" s="247"/>
      <c r="IM52" s="247"/>
      <c r="IN52" s="247"/>
      <c r="IO52" s="247"/>
      <c r="IP52" s="247"/>
      <c r="IQ52" s="247"/>
      <c r="IR52" s="246"/>
      <c r="IS52" s="246"/>
      <c r="IT52" s="247"/>
      <c r="IU52" s="247"/>
      <c r="IV52" s="247"/>
    </row>
    <row r="53" spans="1:256" ht="15.75" thickBot="1">
      <c r="A53" s="249"/>
      <c r="B53" s="250" t="s">
        <v>95</v>
      </c>
      <c r="C53" s="251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3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4"/>
      <c r="AQ53" s="311"/>
      <c r="AR53" s="311"/>
      <c r="AS53" s="311"/>
      <c r="AT53" s="311"/>
      <c r="AU53" s="311"/>
      <c r="AV53" s="311"/>
      <c r="AW53" s="262"/>
      <c r="AX53" s="311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</row>
    <row r="54" spans="1:256" ht="15.75">
      <c r="A54" s="249"/>
      <c r="B54" s="255"/>
      <c r="C54" s="357" t="s">
        <v>96</v>
      </c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252"/>
      <c r="R54" s="252"/>
      <c r="S54" s="252"/>
      <c r="T54" s="252"/>
      <c r="U54" s="256"/>
      <c r="V54" s="252"/>
      <c r="W54" s="252"/>
      <c r="X54" s="252"/>
      <c r="Y54" s="252"/>
      <c r="Z54" s="252"/>
      <c r="AA54" s="252"/>
      <c r="AB54" s="252"/>
      <c r="AC54" s="257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4"/>
      <c r="AQ54" s="176"/>
      <c r="AR54" s="176"/>
      <c r="AS54" s="176"/>
      <c r="AT54" s="176"/>
      <c r="AU54" s="176"/>
      <c r="AV54" s="176"/>
      <c r="AW54" s="181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</row>
    <row r="55" spans="1:256" ht="15.75" thickBot="1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60"/>
      <c r="AQ55" s="176"/>
      <c r="AR55" s="176"/>
      <c r="AS55" s="176"/>
      <c r="AT55" s="176"/>
      <c r="AU55" s="176"/>
      <c r="AV55" s="176"/>
      <c r="AW55" s="181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</row>
    <row r="56" spans="1:256"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</row>
    <row r="57" spans="1:256"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J57" s="261"/>
      <c r="AK57" s="262"/>
      <c r="AL57" s="261"/>
      <c r="AM57" s="261"/>
      <c r="AN57" s="262"/>
      <c r="AO57" s="261"/>
      <c r="AP57" s="202"/>
      <c r="AQ57" s="176"/>
      <c r="AR57" s="176"/>
      <c r="AS57" s="176"/>
      <c r="AT57" s="176"/>
      <c r="AU57" s="176"/>
      <c r="AV57" s="263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</row>
    <row r="58" spans="1:256">
      <c r="A58" s="202"/>
      <c r="B58" s="202"/>
      <c r="C58" s="264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J58" s="261"/>
      <c r="AK58" s="262"/>
      <c r="AL58" s="262"/>
      <c r="AM58" s="262"/>
      <c r="AN58" s="261"/>
      <c r="AO58" s="261"/>
      <c r="AP58" s="202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</row>
    <row r="59" spans="1:256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J59" s="261"/>
      <c r="AK59" s="262"/>
      <c r="AL59" s="261"/>
      <c r="AM59" s="262"/>
      <c r="AN59" s="261"/>
      <c r="AO59" s="261"/>
      <c r="AP59" s="202"/>
      <c r="AS59" s="176"/>
    </row>
    <row r="60" spans="1:256">
      <c r="A60" s="202"/>
      <c r="B60" s="202"/>
      <c r="C60" s="264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J60" s="261"/>
      <c r="AK60" s="261"/>
      <c r="AL60" s="262"/>
      <c r="AM60" s="261"/>
      <c r="AN60" s="261"/>
      <c r="AO60" s="261"/>
      <c r="AP60" s="202"/>
      <c r="AQ60" s="156"/>
      <c r="AR60" s="156"/>
      <c r="AS60" s="176"/>
    </row>
    <row r="61" spans="1:256">
      <c r="A61" s="202"/>
      <c r="B61" s="202"/>
      <c r="C61" s="264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10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J61" s="262"/>
      <c r="AK61" s="261"/>
      <c r="AL61" s="261"/>
      <c r="AM61" s="261"/>
      <c r="AN61" s="261"/>
      <c r="AO61" s="261"/>
      <c r="AP61" s="202"/>
    </row>
    <row r="62" spans="1:256" ht="15.75">
      <c r="A62" s="202"/>
      <c r="B62" s="265"/>
      <c r="C62" s="266"/>
      <c r="D62" s="256"/>
      <c r="E62" s="256"/>
      <c r="F62" s="256"/>
      <c r="G62" s="256"/>
      <c r="H62" s="256"/>
      <c r="I62" s="256"/>
      <c r="J62" s="256"/>
      <c r="K62" s="256"/>
      <c r="L62" s="256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J62" s="261"/>
      <c r="AK62" s="262"/>
      <c r="AL62" s="261"/>
      <c r="AM62" s="262"/>
      <c r="AN62" s="261"/>
      <c r="AO62" s="261"/>
      <c r="AP62" s="202"/>
      <c r="AQ62" s="156"/>
    </row>
    <row r="63" spans="1:256">
      <c r="A63" s="202"/>
      <c r="B63" s="265"/>
      <c r="C63" s="267"/>
      <c r="D63" s="256"/>
      <c r="E63" s="256"/>
      <c r="F63" s="256"/>
      <c r="G63" s="256"/>
      <c r="H63" s="256"/>
      <c r="I63" s="256"/>
      <c r="J63" s="256"/>
      <c r="K63" s="256"/>
      <c r="L63" s="256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J63" s="261"/>
      <c r="AK63" s="261"/>
      <c r="AL63" s="261"/>
      <c r="AM63" s="261"/>
      <c r="AN63" s="261"/>
      <c r="AO63" s="261"/>
      <c r="AQ63" s="156"/>
    </row>
    <row r="64" spans="1:256">
      <c r="A64" s="202"/>
      <c r="B64" s="265"/>
      <c r="C64" s="267"/>
      <c r="D64" s="256"/>
      <c r="E64" s="256"/>
      <c r="F64" s="256"/>
      <c r="G64" s="256"/>
      <c r="H64" s="256"/>
      <c r="I64" s="256"/>
      <c r="J64" s="256"/>
      <c r="K64" s="256"/>
      <c r="L64" s="256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J64" s="261"/>
      <c r="AK64" s="261"/>
      <c r="AL64" s="261"/>
      <c r="AM64" s="261"/>
      <c r="AN64" s="261"/>
      <c r="AO64" s="261"/>
      <c r="AP64" s="202"/>
    </row>
    <row r="65" spans="1:44">
      <c r="A65" s="202"/>
      <c r="B65" s="265"/>
      <c r="C65" s="267"/>
      <c r="D65" s="256"/>
      <c r="E65" s="256"/>
      <c r="F65" s="256"/>
      <c r="G65" s="256"/>
      <c r="H65" s="256"/>
      <c r="I65" s="256"/>
      <c r="J65" s="256"/>
      <c r="K65" s="256"/>
      <c r="L65" s="256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J65" s="261"/>
      <c r="AK65" s="261"/>
      <c r="AL65" s="261"/>
      <c r="AM65" s="261"/>
      <c r="AN65" s="261"/>
      <c r="AO65" s="261"/>
      <c r="AQ65" s="156"/>
    </row>
    <row r="66" spans="1:44">
      <c r="A66" s="202"/>
      <c r="B66" s="265"/>
      <c r="C66" s="267"/>
      <c r="D66" s="256"/>
      <c r="E66" s="256"/>
      <c r="F66" s="256"/>
      <c r="G66" s="256"/>
      <c r="H66" s="256"/>
      <c r="I66" s="256"/>
      <c r="J66" s="256"/>
      <c r="K66" s="256"/>
      <c r="L66" s="256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68"/>
      <c r="AD66" s="202"/>
      <c r="AE66" s="202"/>
      <c r="AF66" s="202"/>
      <c r="AG66" s="202"/>
      <c r="AH66" s="202"/>
      <c r="AI66" s="202"/>
      <c r="AJ66" s="262"/>
      <c r="AK66" s="262"/>
      <c r="AL66" s="262"/>
      <c r="AM66" s="262"/>
      <c r="AN66" s="261"/>
      <c r="AO66" s="261"/>
      <c r="AP66" s="202"/>
    </row>
    <row r="67" spans="1:44">
      <c r="A67" s="202"/>
      <c r="B67" s="265"/>
      <c r="C67" s="267"/>
      <c r="D67" s="256"/>
      <c r="E67" s="256"/>
      <c r="F67" s="256"/>
      <c r="G67" s="256"/>
      <c r="H67" s="256"/>
      <c r="I67" s="256"/>
      <c r="J67" s="256"/>
      <c r="K67" s="256"/>
      <c r="L67" s="256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68"/>
      <c r="AD67" s="202"/>
      <c r="AE67" s="202"/>
      <c r="AF67" s="202"/>
      <c r="AG67" s="202"/>
      <c r="AH67" s="202"/>
      <c r="AI67" s="202"/>
      <c r="AJ67" s="262"/>
      <c r="AK67" s="262"/>
      <c r="AL67" s="262"/>
      <c r="AM67" s="262"/>
      <c r="AN67" s="261"/>
      <c r="AO67" s="261"/>
    </row>
    <row r="68" spans="1:44">
      <c r="A68" s="202"/>
      <c r="B68" s="265"/>
      <c r="C68" s="267"/>
      <c r="D68" s="256"/>
      <c r="E68" s="256"/>
      <c r="F68" s="256"/>
      <c r="G68" s="256"/>
      <c r="H68" s="256"/>
      <c r="I68" s="256"/>
      <c r="J68" s="256"/>
      <c r="K68" s="256"/>
      <c r="L68" s="256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68"/>
      <c r="AD68" s="202"/>
      <c r="AE68" s="202"/>
      <c r="AF68" s="202"/>
      <c r="AG68" s="202"/>
      <c r="AH68" s="202"/>
      <c r="AI68" s="202"/>
      <c r="AJ68" s="262"/>
      <c r="AK68" s="262"/>
      <c r="AL68" s="262"/>
      <c r="AM68" s="262"/>
      <c r="AN68" s="261"/>
      <c r="AO68" s="261"/>
      <c r="AR68" s="269"/>
    </row>
    <row r="69" spans="1:44">
      <c r="A69" s="202"/>
      <c r="B69" s="265"/>
      <c r="C69" s="267"/>
      <c r="D69" s="256"/>
      <c r="E69" s="256"/>
      <c r="F69" s="256"/>
      <c r="G69" s="256"/>
      <c r="H69" s="256"/>
      <c r="I69" s="256"/>
      <c r="J69" s="256"/>
      <c r="K69" s="256"/>
      <c r="L69" s="256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62"/>
      <c r="AK69" s="262"/>
      <c r="AL69" s="262"/>
      <c r="AM69" s="262"/>
      <c r="AN69" s="261"/>
      <c r="AO69" s="261"/>
      <c r="AP69" s="202"/>
      <c r="AR69" s="269"/>
    </row>
    <row r="70" spans="1:44">
      <c r="A70" s="202"/>
      <c r="B70" s="265"/>
      <c r="C70" s="267"/>
      <c r="D70" s="256"/>
      <c r="E70" s="256"/>
      <c r="F70" s="256"/>
      <c r="G70" s="256"/>
      <c r="H70" s="256"/>
      <c r="I70" s="256"/>
      <c r="J70" s="256"/>
      <c r="K70" s="256"/>
      <c r="L70" s="256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62"/>
      <c r="AK70" s="262"/>
      <c r="AL70" s="262"/>
      <c r="AM70" s="262"/>
      <c r="AN70" s="261"/>
      <c r="AO70" s="261"/>
      <c r="AR70" s="269"/>
    </row>
    <row r="71" spans="1:44">
      <c r="A71" s="202"/>
      <c r="B71" s="265"/>
      <c r="C71" s="267"/>
      <c r="D71" s="256"/>
      <c r="E71" s="256"/>
      <c r="F71" s="256"/>
      <c r="G71" s="256"/>
      <c r="H71" s="256"/>
      <c r="I71" s="256"/>
      <c r="J71" s="256"/>
      <c r="K71" s="256"/>
      <c r="L71" s="256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62"/>
      <c r="AK71" s="262"/>
      <c r="AL71" s="262"/>
      <c r="AM71" s="262"/>
      <c r="AN71" s="261"/>
      <c r="AO71" s="261"/>
      <c r="AR71" s="269"/>
    </row>
    <row r="72" spans="1:44">
      <c r="A72" s="202"/>
      <c r="B72" s="265"/>
      <c r="C72" s="267"/>
      <c r="D72" s="256"/>
      <c r="E72" s="256"/>
      <c r="F72" s="256"/>
      <c r="G72" s="256"/>
      <c r="H72" s="256"/>
      <c r="I72" s="256"/>
      <c r="J72" s="256"/>
      <c r="K72" s="256"/>
      <c r="L72" s="256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62"/>
      <c r="AK72" s="262"/>
      <c r="AL72" s="262"/>
      <c r="AM72" s="262"/>
      <c r="AN72" s="261"/>
      <c r="AO72" s="261"/>
      <c r="AR72" s="269"/>
    </row>
    <row r="73" spans="1:44">
      <c r="A73" s="202"/>
      <c r="B73" s="265"/>
      <c r="C73" s="267"/>
      <c r="D73" s="256"/>
      <c r="E73" s="256"/>
      <c r="F73" s="256"/>
      <c r="G73" s="256"/>
      <c r="H73" s="256"/>
      <c r="I73" s="256"/>
      <c r="J73" s="256"/>
      <c r="K73" s="256"/>
      <c r="L73" s="256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62"/>
      <c r="AK73" s="262"/>
      <c r="AL73" s="262"/>
      <c r="AM73" s="262"/>
      <c r="AN73" s="261"/>
      <c r="AO73" s="261"/>
      <c r="AP73" s="202"/>
      <c r="AR73" s="269"/>
    </row>
    <row r="74" spans="1:44">
      <c r="A74" s="202"/>
      <c r="B74" s="265"/>
      <c r="C74" s="267"/>
      <c r="D74" s="256"/>
      <c r="E74" s="256"/>
      <c r="F74" s="256"/>
      <c r="G74" s="256"/>
      <c r="H74" s="256"/>
      <c r="I74" s="256"/>
      <c r="J74" s="256"/>
      <c r="K74" s="256"/>
      <c r="L74" s="256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62"/>
      <c r="AK74" s="262"/>
      <c r="AL74" s="262"/>
      <c r="AM74" s="262"/>
      <c r="AN74" s="261"/>
      <c r="AO74" s="261"/>
      <c r="AP74" s="202"/>
      <c r="AR74" s="269"/>
    </row>
    <row r="75" spans="1:44">
      <c r="A75" s="202"/>
      <c r="B75" s="265"/>
      <c r="C75" s="267"/>
      <c r="D75" s="256"/>
      <c r="E75" s="256"/>
      <c r="F75" s="256"/>
      <c r="G75" s="256"/>
      <c r="H75" s="256"/>
      <c r="I75" s="256"/>
      <c r="J75" s="256"/>
      <c r="K75" s="256"/>
      <c r="L75" s="256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62"/>
      <c r="AK75" s="262"/>
      <c r="AL75" s="262"/>
      <c r="AM75" s="262"/>
      <c r="AN75" s="261"/>
      <c r="AO75" s="261"/>
      <c r="AR75" s="269"/>
    </row>
    <row r="76" spans="1:44">
      <c r="A76" s="202"/>
      <c r="B76" s="270"/>
      <c r="C76" s="267"/>
      <c r="D76" s="256"/>
      <c r="E76" s="256"/>
      <c r="F76" s="256"/>
      <c r="G76" s="256"/>
      <c r="H76" s="256"/>
      <c r="I76" s="256"/>
      <c r="J76" s="256"/>
      <c r="K76" s="256"/>
      <c r="L76" s="256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62"/>
      <c r="AK76" s="262"/>
      <c r="AL76" s="262"/>
      <c r="AM76" s="262"/>
      <c r="AN76" s="261"/>
      <c r="AO76" s="261"/>
      <c r="AR76" s="269"/>
    </row>
    <row r="77" spans="1:44">
      <c r="A77" s="271"/>
      <c r="B77" s="265"/>
      <c r="C77" s="267"/>
      <c r="D77" s="272"/>
      <c r="E77" s="272"/>
      <c r="F77" s="272"/>
      <c r="G77" s="273"/>
      <c r="H77" s="273"/>
      <c r="I77" s="273"/>
      <c r="J77" s="273"/>
      <c r="K77" s="273"/>
      <c r="L77" s="273"/>
      <c r="M77" s="274"/>
      <c r="N77" s="274"/>
      <c r="O77" s="274"/>
      <c r="P77" s="274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62"/>
      <c r="AK77" s="262"/>
      <c r="AL77" s="262"/>
      <c r="AM77" s="262"/>
      <c r="AN77" s="261"/>
      <c r="AO77" s="261"/>
      <c r="AR77" s="269"/>
    </row>
    <row r="78" spans="1:44">
      <c r="A78" s="271"/>
      <c r="B78" s="270"/>
      <c r="C78" s="267"/>
      <c r="D78" s="272"/>
      <c r="E78" s="272"/>
      <c r="F78" s="272"/>
      <c r="G78" s="273"/>
      <c r="H78" s="273"/>
      <c r="I78" s="273"/>
      <c r="J78" s="273"/>
      <c r="K78" s="273"/>
      <c r="L78" s="273"/>
      <c r="M78" s="274"/>
      <c r="N78" s="274"/>
      <c r="O78" s="274"/>
      <c r="P78" s="274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62"/>
      <c r="AK78" s="262"/>
      <c r="AL78" s="262"/>
      <c r="AM78" s="262"/>
      <c r="AN78" s="261"/>
      <c r="AO78" s="261"/>
      <c r="AR78" s="269"/>
    </row>
    <row r="79" spans="1:44">
      <c r="A79" s="271"/>
      <c r="B79" s="265"/>
      <c r="C79" s="264"/>
      <c r="D79" s="272"/>
      <c r="E79" s="272"/>
      <c r="F79" s="272"/>
      <c r="G79" s="273"/>
      <c r="H79" s="273"/>
      <c r="I79" s="273"/>
      <c r="J79" s="273"/>
      <c r="K79" s="273"/>
      <c r="L79" s="273"/>
      <c r="M79" s="274"/>
      <c r="N79" s="274"/>
      <c r="O79" s="274"/>
      <c r="P79" s="274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62"/>
      <c r="AK79" s="262"/>
      <c r="AL79" s="262"/>
      <c r="AM79" s="262"/>
      <c r="AN79" s="261"/>
      <c r="AO79" s="261"/>
      <c r="AR79" s="269"/>
    </row>
    <row r="80" spans="1:44" ht="15.75">
      <c r="A80" s="271"/>
      <c r="B80" s="275"/>
      <c r="C80" s="276"/>
      <c r="D80" s="272"/>
      <c r="E80" s="272"/>
      <c r="F80" s="272"/>
      <c r="G80" s="273"/>
      <c r="H80" s="273"/>
      <c r="I80" s="273"/>
      <c r="J80" s="273"/>
      <c r="K80" s="273"/>
      <c r="L80" s="273"/>
      <c r="M80" s="274"/>
      <c r="N80" s="274"/>
      <c r="O80" s="274"/>
      <c r="P80" s="274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62"/>
      <c r="AK80" s="262"/>
      <c r="AL80" s="262"/>
      <c r="AM80" s="262"/>
      <c r="AN80" s="261"/>
      <c r="AO80" s="261"/>
      <c r="AR80" s="269"/>
    </row>
    <row r="81" spans="1:41">
      <c r="A81" s="271"/>
      <c r="B81" s="265"/>
      <c r="C81" s="264"/>
      <c r="D81" s="272"/>
      <c r="E81" s="272"/>
      <c r="F81" s="272"/>
      <c r="G81" s="273"/>
      <c r="H81" s="273"/>
      <c r="I81" s="273"/>
      <c r="J81" s="273"/>
      <c r="K81" s="273"/>
      <c r="L81" s="273"/>
      <c r="M81" s="274"/>
      <c r="N81" s="274"/>
      <c r="O81" s="274"/>
      <c r="P81" s="274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62"/>
      <c r="AK81" s="262"/>
      <c r="AL81" s="262"/>
      <c r="AM81" s="262"/>
      <c r="AN81" s="261"/>
      <c r="AO81" s="261"/>
    </row>
    <row r="82" spans="1:41">
      <c r="A82" s="271"/>
      <c r="B82" s="265"/>
      <c r="C82" s="264"/>
      <c r="D82" s="272"/>
      <c r="E82" s="272"/>
      <c r="F82" s="272"/>
      <c r="G82" s="273"/>
      <c r="H82" s="273"/>
      <c r="I82" s="273"/>
      <c r="J82" s="273"/>
      <c r="K82" s="273"/>
      <c r="L82" s="273"/>
      <c r="M82" s="274"/>
      <c r="N82" s="274"/>
      <c r="O82" s="274"/>
      <c r="P82" s="274"/>
      <c r="AB82" s="277"/>
      <c r="AC82" s="278"/>
      <c r="AJ82" s="261"/>
      <c r="AK82" s="261"/>
      <c r="AL82" s="261"/>
      <c r="AM82" s="261"/>
      <c r="AN82" s="262"/>
      <c r="AO82" s="261"/>
    </row>
    <row r="83" spans="1:41">
      <c r="A83" s="271"/>
      <c r="B83" s="265"/>
      <c r="C83" s="264"/>
      <c r="D83" s="272"/>
      <c r="E83" s="272"/>
      <c r="F83" s="272"/>
      <c r="G83" s="273"/>
      <c r="H83" s="273"/>
      <c r="I83" s="273"/>
      <c r="J83" s="273"/>
      <c r="K83" s="273"/>
      <c r="L83" s="273"/>
      <c r="M83" s="274"/>
      <c r="N83" s="274"/>
      <c r="O83" s="274"/>
      <c r="P83" s="274"/>
      <c r="AJ83" s="261"/>
      <c r="AK83" s="261"/>
      <c r="AL83" s="261"/>
      <c r="AM83" s="261"/>
      <c r="AN83" s="261"/>
      <c r="AO83" s="261"/>
    </row>
    <row r="84" spans="1:41" ht="15.75">
      <c r="A84" s="271"/>
      <c r="B84" s="275"/>
      <c r="C84" s="276"/>
      <c r="D84" s="272"/>
      <c r="E84" s="272"/>
      <c r="F84" s="272"/>
      <c r="G84" s="273"/>
      <c r="H84" s="273"/>
      <c r="I84" s="273"/>
      <c r="J84" s="273"/>
      <c r="K84" s="273"/>
      <c r="L84" s="273"/>
      <c r="M84" s="274"/>
      <c r="N84" s="274"/>
      <c r="O84" s="274"/>
      <c r="P84" s="274"/>
      <c r="AJ84" s="261"/>
      <c r="AK84" s="261"/>
      <c r="AL84" s="261"/>
      <c r="AM84" s="261"/>
      <c r="AN84" s="261"/>
      <c r="AO84" s="261"/>
    </row>
    <row r="85" spans="1:41">
      <c r="A85" s="271"/>
      <c r="B85" s="265"/>
      <c r="C85" s="264"/>
      <c r="D85" s="272"/>
      <c r="E85" s="272"/>
      <c r="F85" s="272"/>
      <c r="G85" s="273"/>
      <c r="H85" s="273"/>
      <c r="I85" s="273"/>
      <c r="J85" s="273"/>
      <c r="K85" s="273"/>
      <c r="L85" s="273"/>
      <c r="M85" s="274"/>
      <c r="N85" s="274"/>
      <c r="O85" s="274"/>
      <c r="P85" s="274"/>
      <c r="AJ85" s="261"/>
      <c r="AK85" s="261"/>
      <c r="AL85" s="261"/>
      <c r="AM85" s="261"/>
      <c r="AN85" s="261"/>
      <c r="AO85" s="261"/>
    </row>
    <row r="86" spans="1:41">
      <c r="A86" s="271"/>
      <c r="B86" s="272"/>
      <c r="C86" s="272"/>
      <c r="D86" s="272"/>
      <c r="E86" s="272"/>
      <c r="F86" s="272"/>
      <c r="G86" s="273"/>
      <c r="H86" s="273"/>
      <c r="I86" s="273"/>
      <c r="J86" s="273"/>
      <c r="K86" s="273"/>
      <c r="L86" s="273"/>
      <c r="M86" s="274"/>
      <c r="N86" s="274"/>
      <c r="O86" s="274"/>
      <c r="P86" s="274"/>
      <c r="AC86" s="279"/>
      <c r="AJ86" s="261"/>
      <c r="AK86" s="261"/>
      <c r="AL86" s="261"/>
      <c r="AM86" s="261"/>
      <c r="AN86" s="261"/>
      <c r="AO86" s="261"/>
    </row>
    <row r="87" spans="1:41">
      <c r="A87" s="271"/>
      <c r="B87" s="272"/>
      <c r="C87" s="272"/>
      <c r="D87" s="272"/>
      <c r="E87" s="272"/>
      <c r="F87" s="272"/>
      <c r="G87" s="273"/>
      <c r="H87" s="273"/>
      <c r="I87" s="273"/>
      <c r="J87" s="273"/>
      <c r="K87" s="273"/>
      <c r="L87" s="273"/>
      <c r="M87" s="274"/>
      <c r="N87" s="274"/>
      <c r="O87" s="274"/>
      <c r="P87" s="274"/>
      <c r="AC87" s="279"/>
      <c r="AJ87" s="261"/>
      <c r="AK87" s="261"/>
      <c r="AL87" s="261"/>
      <c r="AM87" s="261"/>
      <c r="AN87" s="261"/>
      <c r="AO87" s="261"/>
    </row>
    <row r="88" spans="1:41">
      <c r="A88" s="271"/>
      <c r="B88" s="271"/>
      <c r="C88" s="271"/>
      <c r="D88" s="271"/>
      <c r="E88" s="271"/>
      <c r="F88" s="271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AC88" s="279"/>
      <c r="AJ88" s="261"/>
      <c r="AK88" s="261"/>
      <c r="AL88" s="261"/>
      <c r="AM88" s="261"/>
      <c r="AN88" s="261"/>
      <c r="AO88" s="261"/>
    </row>
    <row r="89" spans="1:41">
      <c r="A89" s="271"/>
      <c r="B89" s="271"/>
      <c r="C89" s="271"/>
      <c r="D89" s="271"/>
      <c r="E89" s="271"/>
      <c r="F89" s="271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AC89" s="279"/>
      <c r="AJ89" s="261"/>
      <c r="AK89" s="261"/>
      <c r="AL89" s="261"/>
      <c r="AM89" s="261"/>
      <c r="AN89" s="261"/>
      <c r="AO89" s="261"/>
    </row>
    <row r="90" spans="1:41">
      <c r="A90" s="271"/>
      <c r="B90" s="271"/>
      <c r="C90" s="271"/>
      <c r="D90" s="271"/>
      <c r="E90" s="271"/>
      <c r="F90" s="271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AC90" s="279"/>
      <c r="AJ90" s="261"/>
      <c r="AK90" s="261"/>
      <c r="AL90" s="261"/>
      <c r="AM90" s="261"/>
      <c r="AN90" s="261"/>
      <c r="AO90" s="261"/>
    </row>
    <row r="91" spans="1:41">
      <c r="A91" s="271"/>
      <c r="B91" s="271"/>
      <c r="C91" s="271"/>
      <c r="D91" s="271"/>
      <c r="E91" s="271"/>
      <c r="F91" s="271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AC91" s="279"/>
      <c r="AJ91" s="261"/>
      <c r="AK91" s="261"/>
      <c r="AL91" s="261"/>
      <c r="AM91" s="261"/>
      <c r="AN91" s="261"/>
      <c r="AO91" s="261"/>
    </row>
    <row r="92" spans="1:4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AC92" s="279"/>
      <c r="AJ92" s="261"/>
      <c r="AK92" s="261"/>
      <c r="AL92" s="261"/>
      <c r="AM92" s="261"/>
      <c r="AN92" s="261"/>
      <c r="AO92" s="261"/>
    </row>
    <row r="93" spans="1:41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AC93" s="279"/>
      <c r="AJ93" s="261"/>
      <c r="AK93" s="261"/>
      <c r="AL93" s="261"/>
      <c r="AM93" s="261"/>
      <c r="AN93" s="261"/>
      <c r="AO93" s="261"/>
    </row>
    <row r="94" spans="1:41">
      <c r="A94" s="274"/>
      <c r="B94" s="2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</row>
    <row r="95" spans="1:41">
      <c r="A95" s="274"/>
      <c r="B95" s="274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</row>
    <row r="96" spans="1:41">
      <c r="A96" s="274"/>
      <c r="B96" s="274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</row>
    <row r="97" spans="1:41">
      <c r="A97" s="274"/>
      <c r="B97" s="274"/>
      <c r="C97" s="264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</row>
    <row r="98" spans="1:41">
      <c r="A98" s="274"/>
      <c r="B98" s="274"/>
      <c r="C98" s="264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10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</row>
    <row r="99" spans="1:41" ht="15.75">
      <c r="A99" s="274"/>
      <c r="B99" s="274"/>
      <c r="C99" s="266"/>
      <c r="D99" s="256"/>
      <c r="E99" s="256"/>
      <c r="F99" s="256"/>
      <c r="G99" s="256"/>
      <c r="H99" s="256"/>
      <c r="I99" s="256"/>
      <c r="J99" s="256"/>
      <c r="K99" s="256"/>
      <c r="L99" s="256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</row>
    <row r="100" spans="1:41">
      <c r="A100" s="274"/>
      <c r="B100" s="274"/>
      <c r="C100" s="267"/>
      <c r="D100" s="256"/>
      <c r="E100" s="256"/>
      <c r="F100" s="256"/>
      <c r="G100" s="256"/>
      <c r="H100" s="256"/>
      <c r="I100" s="256"/>
      <c r="J100" s="256"/>
      <c r="K100" s="256"/>
      <c r="L100" s="256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</row>
    <row r="101" spans="1:41">
      <c r="A101" s="274"/>
      <c r="B101" s="274"/>
      <c r="C101" s="267"/>
      <c r="D101" s="256"/>
      <c r="E101" s="256"/>
      <c r="F101" s="256"/>
      <c r="G101" s="256"/>
      <c r="H101" s="256"/>
      <c r="I101" s="256"/>
      <c r="J101" s="256"/>
      <c r="K101" s="256"/>
      <c r="L101" s="256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1:41">
      <c r="A102" s="274"/>
      <c r="B102" s="274"/>
      <c r="C102" s="267"/>
      <c r="D102" s="256"/>
      <c r="E102" s="256"/>
      <c r="F102" s="256"/>
      <c r="G102" s="256"/>
      <c r="H102" s="256"/>
      <c r="I102" s="256"/>
      <c r="J102" s="256"/>
      <c r="K102" s="256"/>
      <c r="L102" s="256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1:41">
      <c r="A103" s="274"/>
      <c r="B103" s="274"/>
      <c r="C103" s="267"/>
      <c r="D103" s="256"/>
      <c r="E103" s="256"/>
      <c r="F103" s="256"/>
      <c r="G103" s="256"/>
      <c r="H103" s="256"/>
      <c r="I103" s="256"/>
      <c r="J103" s="256"/>
      <c r="K103" s="256"/>
      <c r="L103" s="256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68"/>
      <c r="AD103" s="202"/>
      <c r="AE103" s="202"/>
    </row>
    <row r="104" spans="1:41">
      <c r="A104" s="274"/>
      <c r="B104" s="274"/>
      <c r="C104" s="267"/>
      <c r="D104" s="256"/>
      <c r="E104" s="256"/>
      <c r="F104" s="256"/>
      <c r="G104" s="256"/>
      <c r="H104" s="256"/>
      <c r="I104" s="256"/>
      <c r="J104" s="256"/>
      <c r="K104" s="256"/>
      <c r="L104" s="256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68"/>
      <c r="AD104" s="202"/>
      <c r="AE104" s="202"/>
    </row>
    <row r="105" spans="1:41">
      <c r="C105" s="267"/>
      <c r="D105" s="256"/>
      <c r="E105" s="256"/>
      <c r="F105" s="256"/>
      <c r="G105" s="256"/>
      <c r="H105" s="256"/>
      <c r="I105" s="256"/>
      <c r="J105" s="256"/>
      <c r="K105" s="256"/>
      <c r="L105" s="256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68"/>
      <c r="AD105" s="202"/>
      <c r="AE105" s="202"/>
    </row>
    <row r="106" spans="1:41">
      <c r="C106" s="267"/>
      <c r="D106" s="256"/>
      <c r="E106" s="256"/>
      <c r="F106" s="256"/>
      <c r="G106" s="256"/>
      <c r="H106" s="256"/>
      <c r="I106" s="256"/>
      <c r="J106" s="256"/>
      <c r="K106" s="256"/>
      <c r="L106" s="256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</row>
    <row r="107" spans="1:41">
      <c r="C107" s="267"/>
      <c r="D107" s="256"/>
      <c r="E107" s="256"/>
      <c r="F107" s="256"/>
      <c r="G107" s="256"/>
      <c r="H107" s="256"/>
      <c r="I107" s="256"/>
      <c r="J107" s="256"/>
      <c r="K107" s="256"/>
      <c r="L107" s="256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</row>
    <row r="108" spans="1:41">
      <c r="C108" s="267"/>
      <c r="D108" s="256"/>
      <c r="E108" s="256"/>
      <c r="F108" s="256"/>
      <c r="G108" s="256"/>
      <c r="H108" s="256"/>
      <c r="I108" s="256"/>
      <c r="J108" s="256"/>
      <c r="K108" s="256"/>
      <c r="L108" s="256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</row>
    <row r="109" spans="1:41">
      <c r="C109" s="267"/>
      <c r="D109" s="256"/>
      <c r="E109" s="256"/>
      <c r="F109" s="256"/>
      <c r="G109" s="256"/>
      <c r="H109" s="256"/>
      <c r="I109" s="256"/>
      <c r="J109" s="256"/>
      <c r="K109" s="256"/>
      <c r="L109" s="256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</row>
    <row r="110" spans="1:41">
      <c r="C110" s="267"/>
      <c r="D110" s="256"/>
      <c r="E110" s="256"/>
      <c r="F110" s="256"/>
      <c r="G110" s="256"/>
      <c r="H110" s="256"/>
      <c r="I110" s="256"/>
      <c r="J110" s="256"/>
      <c r="K110" s="256"/>
      <c r="L110" s="256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</row>
    <row r="111" spans="1:41">
      <c r="C111" s="267"/>
      <c r="D111" s="256"/>
      <c r="E111" s="256"/>
      <c r="F111" s="256"/>
      <c r="G111" s="256"/>
      <c r="H111" s="256"/>
      <c r="I111" s="256"/>
      <c r="J111" s="256"/>
      <c r="K111" s="256"/>
      <c r="L111" s="256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O111" s="279"/>
    </row>
    <row r="112" spans="1:41">
      <c r="C112" s="267"/>
      <c r="D112" s="256"/>
      <c r="E112" s="256"/>
      <c r="F112" s="256"/>
      <c r="G112" s="256"/>
      <c r="H112" s="256"/>
      <c r="I112" s="256"/>
      <c r="J112" s="256"/>
      <c r="K112" s="256"/>
      <c r="L112" s="256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</row>
    <row r="113" spans="3:31">
      <c r="C113" s="267"/>
      <c r="D113" s="256"/>
      <c r="E113" s="256"/>
      <c r="F113" s="256"/>
      <c r="G113" s="256"/>
      <c r="H113" s="256"/>
      <c r="I113" s="256"/>
      <c r="J113" s="256"/>
      <c r="K113" s="256"/>
      <c r="L113" s="256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</row>
    <row r="114" spans="3:31">
      <c r="C114" s="267"/>
      <c r="D114" s="272"/>
      <c r="E114" s="272"/>
      <c r="F114" s="272"/>
      <c r="G114" s="273"/>
      <c r="H114" s="273"/>
      <c r="I114" s="273"/>
      <c r="J114" s="273"/>
      <c r="K114" s="273"/>
      <c r="L114" s="273"/>
      <c r="M114" s="274"/>
      <c r="N114" s="274"/>
      <c r="O114" s="274"/>
      <c r="P114" s="274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</row>
    <row r="115" spans="3:31">
      <c r="C115" s="267"/>
      <c r="D115" s="272"/>
      <c r="E115" s="272"/>
      <c r="F115" s="272"/>
      <c r="G115" s="273"/>
      <c r="H115" s="273"/>
      <c r="I115" s="273"/>
      <c r="J115" s="273"/>
      <c r="K115" s="273"/>
      <c r="L115" s="273"/>
      <c r="M115" s="274"/>
      <c r="N115" s="274"/>
      <c r="O115" s="274"/>
      <c r="P115" s="274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</row>
    <row r="116" spans="3:31">
      <c r="C116" s="264"/>
      <c r="D116" s="272"/>
      <c r="E116" s="272"/>
      <c r="F116" s="272"/>
      <c r="G116" s="273"/>
      <c r="H116" s="273"/>
      <c r="I116" s="273"/>
      <c r="J116" s="273"/>
      <c r="K116" s="273"/>
      <c r="L116" s="273"/>
      <c r="M116" s="274"/>
      <c r="N116" s="274"/>
      <c r="O116" s="274"/>
      <c r="P116" s="274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3:31" ht="15.75">
      <c r="C117" s="276"/>
      <c r="D117" s="272"/>
      <c r="E117" s="272"/>
      <c r="F117" s="272"/>
      <c r="G117" s="273"/>
      <c r="H117" s="273"/>
      <c r="I117" s="273"/>
      <c r="J117" s="273"/>
      <c r="K117" s="273"/>
      <c r="L117" s="273"/>
      <c r="M117" s="274"/>
      <c r="N117" s="274"/>
      <c r="O117" s="274"/>
      <c r="P117" s="274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pans="3:31">
      <c r="C118" s="264"/>
      <c r="D118" s="272"/>
      <c r="E118" s="272"/>
      <c r="F118" s="272"/>
      <c r="G118" s="273"/>
      <c r="H118" s="273"/>
      <c r="I118" s="273"/>
      <c r="J118" s="273"/>
      <c r="K118" s="273"/>
      <c r="L118" s="273"/>
      <c r="M118" s="274"/>
      <c r="N118" s="274"/>
      <c r="O118" s="274"/>
      <c r="P118" s="274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pans="3:31">
      <c r="C119" s="264"/>
      <c r="D119" s="272"/>
      <c r="E119" s="272"/>
      <c r="F119" s="272"/>
      <c r="G119" s="273"/>
      <c r="H119" s="273"/>
      <c r="I119" s="273"/>
      <c r="J119" s="273"/>
      <c r="K119" s="273"/>
      <c r="L119" s="273"/>
      <c r="M119" s="274"/>
      <c r="N119" s="274"/>
      <c r="O119" s="274"/>
      <c r="P119" s="274"/>
      <c r="AB119" s="277"/>
      <c r="AC119" s="278"/>
    </row>
    <row r="120" spans="3:31">
      <c r="C120" s="264"/>
      <c r="D120" s="272"/>
      <c r="E120" s="272"/>
      <c r="F120" s="272"/>
      <c r="G120" s="273"/>
      <c r="H120" s="273"/>
      <c r="I120" s="273"/>
      <c r="J120" s="273"/>
      <c r="K120" s="273"/>
      <c r="L120" s="273"/>
      <c r="M120" s="274"/>
      <c r="N120" s="274"/>
      <c r="O120" s="274"/>
      <c r="P120" s="274"/>
    </row>
    <row r="121" spans="3:31" ht="15.75">
      <c r="C121" s="276"/>
      <c r="D121" s="272"/>
      <c r="E121" s="272"/>
      <c r="F121" s="272"/>
      <c r="G121" s="273"/>
      <c r="H121" s="273"/>
      <c r="I121" s="273"/>
      <c r="J121" s="273"/>
      <c r="K121" s="273"/>
      <c r="L121" s="273"/>
      <c r="M121" s="274"/>
      <c r="N121" s="274"/>
      <c r="O121" s="274"/>
      <c r="P121" s="274"/>
    </row>
    <row r="122" spans="3:31">
      <c r="C122" s="264"/>
      <c r="D122" s="272"/>
      <c r="E122" s="272"/>
      <c r="F122" s="272"/>
      <c r="G122" s="273"/>
      <c r="H122" s="273"/>
      <c r="I122" s="273"/>
      <c r="J122" s="273"/>
      <c r="K122" s="273"/>
      <c r="L122" s="273"/>
      <c r="M122" s="274"/>
      <c r="N122" s="274"/>
      <c r="O122" s="274"/>
      <c r="P122" s="274"/>
    </row>
    <row r="123" spans="3:31">
      <c r="C123" s="272"/>
      <c r="D123" s="272"/>
      <c r="E123" s="272"/>
      <c r="F123" s="272"/>
      <c r="G123" s="273"/>
      <c r="H123" s="273"/>
      <c r="I123" s="273"/>
      <c r="J123" s="273"/>
      <c r="K123" s="273"/>
      <c r="L123" s="273"/>
      <c r="M123" s="274"/>
      <c r="N123" s="274"/>
      <c r="O123" s="274"/>
      <c r="P123" s="274"/>
      <c r="AC123" s="279"/>
    </row>
    <row r="124" spans="3:31">
      <c r="C124" s="272"/>
      <c r="D124" s="272"/>
      <c r="E124" s="272"/>
      <c r="F124" s="272"/>
      <c r="G124" s="273"/>
      <c r="H124" s="273"/>
      <c r="I124" s="273"/>
      <c r="J124" s="273"/>
      <c r="K124" s="273"/>
      <c r="L124" s="273"/>
      <c r="M124" s="274"/>
      <c r="N124" s="274"/>
      <c r="O124" s="274"/>
      <c r="P124" s="274"/>
      <c r="AC124" s="279"/>
    </row>
    <row r="125" spans="3:31">
      <c r="C125" s="271"/>
      <c r="D125" s="271"/>
      <c r="E125" s="271"/>
      <c r="F125" s="271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AC125" s="279"/>
    </row>
    <row r="126" spans="3:31">
      <c r="C126" s="271"/>
      <c r="D126" s="271"/>
      <c r="E126" s="271"/>
      <c r="F126" s="271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AC126" s="279"/>
    </row>
    <row r="127" spans="3:31">
      <c r="C127" s="271"/>
      <c r="D127" s="271"/>
      <c r="E127" s="271"/>
      <c r="F127" s="271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AC127" s="279"/>
    </row>
    <row r="128" spans="3:31">
      <c r="C128" s="271"/>
      <c r="D128" s="271"/>
      <c r="E128" s="271"/>
      <c r="F128" s="271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AC128" s="279"/>
    </row>
    <row r="129" spans="3:31"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AC129" s="279"/>
    </row>
    <row r="130" spans="3:31"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AC130" s="279"/>
    </row>
    <row r="131" spans="3:31"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</row>
    <row r="132" spans="3:31"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</row>
    <row r="133" spans="3:31"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</row>
    <row r="134" spans="3:31">
      <c r="C134" s="264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</row>
    <row r="135" spans="3:31">
      <c r="C135" s="264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10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</row>
    <row r="136" spans="3:31" ht="15.75">
      <c r="C136" s="266"/>
      <c r="D136" s="256"/>
      <c r="E136" s="256"/>
      <c r="F136" s="256"/>
      <c r="G136" s="256"/>
      <c r="H136" s="256"/>
      <c r="I136" s="256"/>
      <c r="J136" s="256"/>
      <c r="K136" s="256"/>
      <c r="L136" s="256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</row>
    <row r="137" spans="3:31">
      <c r="C137" s="267"/>
      <c r="D137" s="256"/>
      <c r="E137" s="256"/>
      <c r="F137" s="256"/>
      <c r="G137" s="256"/>
      <c r="H137" s="256"/>
      <c r="I137" s="256"/>
      <c r="J137" s="256"/>
      <c r="K137" s="256"/>
      <c r="L137" s="256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</row>
    <row r="138" spans="3:31">
      <c r="C138" s="267"/>
      <c r="D138" s="256"/>
      <c r="E138" s="256"/>
      <c r="F138" s="256"/>
      <c r="G138" s="256"/>
      <c r="H138" s="256"/>
      <c r="I138" s="256"/>
      <c r="J138" s="256"/>
      <c r="K138" s="256"/>
      <c r="L138" s="256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3:31">
      <c r="C139" s="267"/>
      <c r="D139" s="256"/>
      <c r="E139" s="256"/>
      <c r="F139" s="256"/>
      <c r="G139" s="256"/>
      <c r="H139" s="256"/>
      <c r="I139" s="256"/>
      <c r="J139" s="256"/>
      <c r="K139" s="256"/>
      <c r="L139" s="256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</row>
    <row r="140" spans="3:31">
      <c r="C140" s="267"/>
      <c r="D140" s="256"/>
      <c r="E140" s="256"/>
      <c r="F140" s="256"/>
      <c r="G140" s="256"/>
      <c r="H140" s="256"/>
      <c r="I140" s="256"/>
      <c r="J140" s="256"/>
      <c r="K140" s="256"/>
      <c r="L140" s="256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68"/>
      <c r="AD140" s="202"/>
      <c r="AE140" s="202"/>
    </row>
    <row r="141" spans="3:31">
      <c r="C141" s="267"/>
      <c r="D141" s="256"/>
      <c r="E141" s="256"/>
      <c r="F141" s="256"/>
      <c r="G141" s="256"/>
      <c r="H141" s="256"/>
      <c r="I141" s="256"/>
      <c r="J141" s="256"/>
      <c r="K141" s="256"/>
      <c r="L141" s="256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68"/>
      <c r="AD141" s="202"/>
      <c r="AE141" s="202"/>
    </row>
    <row r="142" spans="3:31">
      <c r="C142" s="267"/>
      <c r="D142" s="256"/>
      <c r="E142" s="256"/>
      <c r="F142" s="256"/>
      <c r="G142" s="256"/>
      <c r="H142" s="256"/>
      <c r="I142" s="256"/>
      <c r="J142" s="256"/>
      <c r="K142" s="256"/>
      <c r="L142" s="256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68"/>
      <c r="AD142" s="202"/>
      <c r="AE142" s="202"/>
    </row>
    <row r="143" spans="3:31">
      <c r="C143" s="267"/>
      <c r="D143" s="256"/>
      <c r="E143" s="256"/>
      <c r="F143" s="256"/>
      <c r="G143" s="256"/>
      <c r="H143" s="256"/>
      <c r="I143" s="256"/>
      <c r="J143" s="256"/>
      <c r="K143" s="256"/>
      <c r="L143" s="256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</row>
    <row r="144" spans="3:31">
      <c r="C144" s="267"/>
      <c r="D144" s="256"/>
      <c r="E144" s="256"/>
      <c r="F144" s="256"/>
      <c r="G144" s="256"/>
      <c r="H144" s="256"/>
      <c r="I144" s="256"/>
      <c r="J144" s="256"/>
      <c r="K144" s="256"/>
      <c r="L144" s="256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</row>
    <row r="145" spans="3:41">
      <c r="C145" s="267"/>
      <c r="D145" s="256"/>
      <c r="E145" s="256"/>
      <c r="F145" s="256"/>
      <c r="G145" s="256"/>
      <c r="H145" s="256"/>
      <c r="I145" s="256"/>
      <c r="J145" s="256"/>
      <c r="K145" s="256"/>
      <c r="L145" s="256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</row>
    <row r="146" spans="3:41">
      <c r="C146" s="267"/>
      <c r="D146" s="256"/>
      <c r="E146" s="256"/>
      <c r="F146" s="256"/>
      <c r="G146" s="256"/>
      <c r="H146" s="256"/>
      <c r="I146" s="256"/>
      <c r="J146" s="256"/>
      <c r="K146" s="256"/>
      <c r="L146" s="256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</row>
    <row r="147" spans="3:41">
      <c r="C147" s="267"/>
      <c r="D147" s="256"/>
      <c r="E147" s="256"/>
      <c r="F147" s="256"/>
      <c r="G147" s="256"/>
      <c r="H147" s="256"/>
      <c r="I147" s="256"/>
      <c r="J147" s="256"/>
      <c r="K147" s="256"/>
      <c r="L147" s="256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</row>
    <row r="148" spans="3:41">
      <c r="C148" s="267"/>
      <c r="D148" s="256"/>
      <c r="E148" s="256"/>
      <c r="F148" s="256"/>
      <c r="G148" s="256"/>
      <c r="H148" s="256"/>
      <c r="I148" s="256"/>
      <c r="J148" s="256"/>
      <c r="K148" s="256"/>
      <c r="L148" s="256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</row>
    <row r="149" spans="3:41">
      <c r="C149" s="267"/>
      <c r="D149" s="256"/>
      <c r="E149" s="256"/>
      <c r="F149" s="256"/>
      <c r="G149" s="256"/>
      <c r="H149" s="256"/>
      <c r="I149" s="256"/>
      <c r="J149" s="256"/>
      <c r="K149" s="256"/>
      <c r="L149" s="256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</row>
    <row r="150" spans="3:41">
      <c r="C150" s="267"/>
      <c r="D150" s="256"/>
      <c r="E150" s="256"/>
      <c r="F150" s="256"/>
      <c r="G150" s="256"/>
      <c r="H150" s="256"/>
      <c r="I150" s="256"/>
      <c r="J150" s="256"/>
      <c r="K150" s="256"/>
      <c r="L150" s="256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</row>
    <row r="151" spans="3:41">
      <c r="C151" s="267"/>
      <c r="D151" s="272"/>
      <c r="E151" s="272"/>
      <c r="F151" s="272"/>
      <c r="G151" s="273"/>
      <c r="H151" s="273"/>
      <c r="I151" s="273"/>
      <c r="J151" s="273"/>
      <c r="K151" s="273"/>
      <c r="L151" s="273"/>
      <c r="M151" s="274"/>
      <c r="N151" s="274"/>
      <c r="O151" s="274"/>
      <c r="P151" s="274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O151" s="279">
        <f>AC151-AC149</f>
        <v>0</v>
      </c>
    </row>
    <row r="152" spans="3:41">
      <c r="C152" s="267"/>
      <c r="D152" s="272"/>
      <c r="E152" s="272"/>
      <c r="F152" s="272"/>
      <c r="G152" s="273"/>
      <c r="H152" s="273"/>
      <c r="I152" s="273"/>
      <c r="J152" s="273"/>
      <c r="K152" s="273"/>
      <c r="L152" s="273"/>
      <c r="M152" s="274"/>
      <c r="N152" s="274"/>
      <c r="O152" s="274"/>
      <c r="P152" s="274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</row>
    <row r="153" spans="3:41">
      <c r="C153" s="264"/>
      <c r="D153" s="272"/>
      <c r="E153" s="272"/>
      <c r="F153" s="272"/>
      <c r="G153" s="273"/>
      <c r="H153" s="273"/>
      <c r="I153" s="273"/>
      <c r="J153" s="273"/>
      <c r="K153" s="273"/>
      <c r="L153" s="273"/>
      <c r="M153" s="274"/>
      <c r="N153" s="274"/>
      <c r="O153" s="274"/>
      <c r="P153" s="274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</row>
  </sheetData>
  <mergeCells count="10">
    <mergeCell ref="A8:B8"/>
    <mergeCell ref="A46:B46"/>
    <mergeCell ref="A48:AP50"/>
    <mergeCell ref="C54:P54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1811023622047245" right="0.15748031496062992" top="0.19685039370078741" bottom="0.19685039370078741" header="0" footer="0.19685039370078741"/>
  <pageSetup paperSize="5" scale="70" orientation="landscape" horizontalDpi="300" verticalDpi="300" r:id="rId1"/>
  <headerFooter alignWithMargins="0">
    <oddHeader>Página &amp;P&amp;RHACIENDA2011.xls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4"/>
  <sheetViews>
    <sheetView topLeftCell="A34" zoomScale="75" workbookViewId="0">
      <selection activeCell="B63" sqref="B63"/>
    </sheetView>
  </sheetViews>
  <sheetFormatPr baseColWidth="10" defaultRowHeight="12.75"/>
  <cols>
    <col min="1" max="1" width="13.28515625" style="3" customWidth="1"/>
    <col min="2" max="2" width="78.85546875" style="3" customWidth="1"/>
    <col min="3" max="3" width="26.85546875" style="3" customWidth="1"/>
    <col min="4" max="4" width="27" style="3" hidden="1" customWidth="1"/>
    <col min="5" max="5" width="21.42578125" style="3" hidden="1" customWidth="1"/>
    <col min="6" max="6" width="20.28515625" style="3" hidden="1" customWidth="1"/>
    <col min="7" max="7" width="22.7109375" style="3" customWidth="1"/>
    <col min="8" max="13" width="22.7109375" style="3" hidden="1" customWidth="1"/>
    <col min="14" max="15" width="31.85546875" style="3" hidden="1" customWidth="1"/>
    <col min="16" max="16" width="33.7109375" style="3" customWidth="1"/>
    <col min="17" max="17" width="14.28515625" style="3" customWidth="1"/>
    <col min="18" max="18" width="18.5703125" style="3" customWidth="1"/>
    <col min="19" max="19" width="17.140625" style="3" customWidth="1"/>
    <col min="20" max="20" width="11.85546875" style="3" bestFit="1" customWidth="1"/>
    <col min="21" max="21" width="13.42578125" style="3" bestFit="1" customWidth="1"/>
    <col min="22" max="16384" width="11.42578125" style="3"/>
  </cols>
  <sheetData>
    <row r="1" spans="1:19" ht="18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7"/>
    </row>
    <row r="2" spans="1:19" ht="15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30"/>
    </row>
    <row r="3" spans="1:19" ht="18">
      <c r="A3" s="331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</row>
    <row r="4" spans="1:19" ht="15.75">
      <c r="A4" s="328" t="s">
        <v>97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</row>
    <row r="5" spans="1:19" ht="20.25">
      <c r="A5" s="334" t="s">
        <v>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</row>
    <row r="6" spans="1:19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</row>
    <row r="7" spans="1:19" ht="15.75">
      <c r="A7" s="370" t="s">
        <v>5</v>
      </c>
      <c r="B7" s="371"/>
      <c r="C7" s="10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98</v>
      </c>
    </row>
    <row r="8" spans="1:19" ht="15.75">
      <c r="A8" s="370" t="s">
        <v>9</v>
      </c>
      <c r="B8" s="371"/>
      <c r="C8" s="15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7">
        <v>2013</v>
      </c>
    </row>
    <row r="9" spans="1:19" ht="13.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9">
      <c r="A10" s="23"/>
      <c r="B10" s="24"/>
      <c r="C10" s="24" t="s">
        <v>40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9">
      <c r="A11" s="25" t="s">
        <v>12</v>
      </c>
      <c r="B11" s="25" t="s">
        <v>13</v>
      </c>
      <c r="C11" s="25" t="s">
        <v>99</v>
      </c>
      <c r="D11" s="25" t="s">
        <v>17</v>
      </c>
      <c r="E11" s="25" t="s">
        <v>17</v>
      </c>
      <c r="F11" s="25" t="s">
        <v>17</v>
      </c>
      <c r="G11" s="25" t="s">
        <v>17</v>
      </c>
      <c r="H11" s="25" t="s">
        <v>17</v>
      </c>
      <c r="I11" s="25" t="s">
        <v>17</v>
      </c>
      <c r="J11" s="25" t="s">
        <v>17</v>
      </c>
      <c r="K11" s="25" t="s">
        <v>17</v>
      </c>
      <c r="L11" s="25" t="s">
        <v>17</v>
      </c>
      <c r="M11" s="25" t="s">
        <v>17</v>
      </c>
      <c r="N11" s="25" t="s">
        <v>17</v>
      </c>
      <c r="O11" s="25" t="s">
        <v>17</v>
      </c>
      <c r="P11" s="25" t="s">
        <v>17</v>
      </c>
      <c r="Q11" s="72"/>
      <c r="R11" s="72"/>
      <c r="S11" s="72"/>
    </row>
    <row r="12" spans="1:19" ht="13.5" thickBot="1">
      <c r="A12" s="26" t="s">
        <v>18</v>
      </c>
      <c r="B12" s="26"/>
      <c r="C12" s="26" t="s">
        <v>100</v>
      </c>
      <c r="D12" s="26" t="s">
        <v>20</v>
      </c>
      <c r="E12" s="26" t="s">
        <v>21</v>
      </c>
      <c r="F12" s="26" t="s">
        <v>22</v>
      </c>
      <c r="G12" s="26" t="s">
        <v>33</v>
      </c>
      <c r="H12" s="26" t="s">
        <v>34</v>
      </c>
      <c r="I12" s="26" t="s">
        <v>35</v>
      </c>
      <c r="J12" s="26" t="s">
        <v>36</v>
      </c>
      <c r="K12" s="26" t="s">
        <v>27</v>
      </c>
      <c r="L12" s="26" t="s">
        <v>28</v>
      </c>
      <c r="M12" s="26" t="s">
        <v>37</v>
      </c>
      <c r="N12" s="26" t="s">
        <v>30</v>
      </c>
      <c r="O12" s="26" t="s">
        <v>31</v>
      </c>
      <c r="P12" s="26" t="s">
        <v>32</v>
      </c>
      <c r="Q12" s="72"/>
      <c r="R12" s="73"/>
      <c r="S12" s="72"/>
    </row>
    <row r="13" spans="1:19" ht="13.5" thickBot="1">
      <c r="A13" s="28">
        <v>1</v>
      </c>
      <c r="B13" s="29">
        <v>2</v>
      </c>
      <c r="C13" s="29"/>
      <c r="D13" s="29"/>
      <c r="E13" s="29"/>
      <c r="F13" s="29"/>
      <c r="G13" s="76">
        <v>7</v>
      </c>
      <c r="H13" s="76"/>
      <c r="I13" s="76"/>
      <c r="J13" s="76"/>
      <c r="K13" s="76"/>
      <c r="L13" s="76"/>
      <c r="M13" s="76"/>
      <c r="N13" s="76"/>
      <c r="O13" s="76"/>
      <c r="P13" s="30">
        <v>8</v>
      </c>
      <c r="Q13" s="72"/>
      <c r="R13" s="72"/>
      <c r="S13" s="72"/>
    </row>
    <row r="14" spans="1:19" ht="16.5" thickBot="1">
      <c r="A14" s="35"/>
      <c r="B14" s="3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72"/>
      <c r="R14" s="72"/>
      <c r="S14" s="72"/>
    </row>
    <row r="15" spans="1:19" ht="16.5" thickBot="1">
      <c r="A15" s="35"/>
      <c r="B15" s="36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72"/>
      <c r="R15" s="73"/>
      <c r="S15" s="72"/>
    </row>
    <row r="16" spans="1:19" ht="16.5" thickBot="1">
      <c r="A16" s="31"/>
      <c r="B16" s="32" t="s">
        <v>41</v>
      </c>
      <c r="C16" s="33">
        <f>+C17+C19</f>
        <v>505360246.41999996</v>
      </c>
      <c r="D16" s="33">
        <f>+D17+D19</f>
        <v>433637801.38</v>
      </c>
      <c r="E16" s="33">
        <f t="shared" ref="E16:O16" si="0">+E17+E19</f>
        <v>71673213</v>
      </c>
      <c r="F16" s="33">
        <f t="shared" si="0"/>
        <v>49232.04</v>
      </c>
      <c r="G16" s="33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>+P17+P19</f>
        <v>505360246.41999996</v>
      </c>
      <c r="Q16" s="100"/>
      <c r="R16" s="73"/>
      <c r="S16" s="72"/>
    </row>
    <row r="17" spans="1:21" ht="16.5" thickBot="1">
      <c r="A17" s="35"/>
      <c r="B17" s="36" t="s">
        <v>42</v>
      </c>
      <c r="C17" s="33">
        <f>+C18</f>
        <v>0</v>
      </c>
      <c r="D17" s="33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>
        <f>+P18</f>
        <v>0</v>
      </c>
      <c r="Q17" s="73"/>
      <c r="R17" s="73"/>
      <c r="S17" s="72"/>
    </row>
    <row r="18" spans="1:21" ht="16.5" thickBot="1">
      <c r="A18" s="38" t="s">
        <v>43</v>
      </c>
      <c r="B18" s="39" t="s">
        <v>44</v>
      </c>
      <c r="C18" s="77">
        <v>0</v>
      </c>
      <c r="D18" s="33">
        <v>0</v>
      </c>
      <c r="E18" s="33"/>
      <c r="F18" s="33"/>
      <c r="G18" s="33">
        <v>0</v>
      </c>
      <c r="H18" s="33"/>
      <c r="I18" s="33"/>
      <c r="J18" s="33"/>
      <c r="K18" s="33"/>
      <c r="L18" s="33"/>
      <c r="M18" s="33"/>
      <c r="N18" s="33"/>
      <c r="O18" s="33"/>
      <c r="P18" s="78">
        <f>SUM(D18:L18)</f>
        <v>0</v>
      </c>
      <c r="Q18" s="73"/>
      <c r="R18" s="73"/>
      <c r="S18" s="72"/>
    </row>
    <row r="19" spans="1:21" ht="16.5" thickBot="1">
      <c r="A19" s="35"/>
      <c r="B19" s="36" t="s">
        <v>45</v>
      </c>
      <c r="C19" s="43">
        <f>+C20+C22</f>
        <v>505360246.41999996</v>
      </c>
      <c r="D19" s="43">
        <f>+D20+D22</f>
        <v>433637801.38</v>
      </c>
      <c r="E19" s="43">
        <f>+E20+E22</f>
        <v>71673213</v>
      </c>
      <c r="F19" s="43">
        <f t="shared" ref="F19:O19" si="1">+F20+F22</f>
        <v>49232.04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79">
        <f t="shared" si="1"/>
        <v>0</v>
      </c>
      <c r="P19" s="80">
        <f>+P20+P22</f>
        <v>505360246.41999996</v>
      </c>
      <c r="Q19" s="73"/>
      <c r="R19" s="73"/>
      <c r="S19" s="73"/>
    </row>
    <row r="20" spans="1:21" ht="15.75">
      <c r="A20" s="38" t="s">
        <v>79</v>
      </c>
      <c r="B20" s="44" t="s">
        <v>101</v>
      </c>
      <c r="C20" s="81">
        <f>+C21</f>
        <v>18649.14</v>
      </c>
      <c r="D20" s="81">
        <f>+D21</f>
        <v>17649.14</v>
      </c>
      <c r="E20" s="81">
        <f>E21</f>
        <v>1000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>
        <f>+P21</f>
        <v>18649.14</v>
      </c>
      <c r="Q20" s="73"/>
      <c r="R20" s="73"/>
      <c r="S20" s="72"/>
    </row>
    <row r="21" spans="1:21" ht="15">
      <c r="A21" s="38" t="s">
        <v>102</v>
      </c>
      <c r="B21" s="82" t="s">
        <v>103</v>
      </c>
      <c r="C21" s="48">
        <v>18649.14</v>
      </c>
      <c r="D21" s="48">
        <v>17649.14</v>
      </c>
      <c r="E21" s="48">
        <v>1000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54">
        <f>SUM(D21:L21)</f>
        <v>18649.14</v>
      </c>
      <c r="Q21" s="73"/>
      <c r="R21" s="73"/>
      <c r="S21" s="72"/>
    </row>
    <row r="22" spans="1:21" ht="15.75">
      <c r="A22" s="38" t="s">
        <v>46</v>
      </c>
      <c r="B22" s="44" t="s">
        <v>47</v>
      </c>
      <c r="C22" s="45">
        <f>+C23+C27+C30+C37+C45+C49+C52+C57+C60+C62+C64+C66</f>
        <v>505341597.27999997</v>
      </c>
      <c r="D22" s="45">
        <f>+D23+D27+D30+D37+D45+D52+D60+D62+D64+D66+D57+D49</f>
        <v>433620152.24000001</v>
      </c>
      <c r="E22" s="45">
        <f t="shared" ref="E22:P22" si="2">+E23+E27+E30+E37+E45+E52+E60+E62+E64+E66+E57+E49</f>
        <v>71672213</v>
      </c>
      <c r="F22" s="45">
        <f t="shared" si="2"/>
        <v>49232.04</v>
      </c>
      <c r="G22" s="45">
        <f t="shared" si="2"/>
        <v>0</v>
      </c>
      <c r="H22" s="45">
        <f t="shared" si="2"/>
        <v>0</v>
      </c>
      <c r="I22" s="45">
        <f t="shared" si="2"/>
        <v>0</v>
      </c>
      <c r="J22" s="45">
        <f t="shared" si="2"/>
        <v>0</v>
      </c>
      <c r="K22" s="45">
        <f t="shared" si="2"/>
        <v>0</v>
      </c>
      <c r="L22" s="45">
        <f t="shared" si="2"/>
        <v>0</v>
      </c>
      <c r="M22" s="45">
        <f t="shared" si="2"/>
        <v>0</v>
      </c>
      <c r="N22" s="45">
        <f t="shared" si="2"/>
        <v>0</v>
      </c>
      <c r="O22" s="45">
        <f t="shared" si="2"/>
        <v>0</v>
      </c>
      <c r="P22" s="45">
        <f t="shared" si="2"/>
        <v>505341597.27999997</v>
      </c>
      <c r="Q22" s="73"/>
      <c r="R22" s="73"/>
      <c r="S22" s="73"/>
    </row>
    <row r="23" spans="1:21" ht="15.75">
      <c r="A23" s="38" t="s">
        <v>48</v>
      </c>
      <c r="B23" s="44" t="s">
        <v>49</v>
      </c>
      <c r="C23" s="45">
        <f>SUM(C24:C26)</f>
        <v>13558809.68</v>
      </c>
      <c r="D23" s="45">
        <f>SUM(D24:D26)</f>
        <v>13558809.68</v>
      </c>
      <c r="E23" s="45">
        <f t="shared" ref="E23:P23" si="3">SUM(E24:E26)</f>
        <v>0</v>
      </c>
      <c r="F23" s="45">
        <f t="shared" si="3"/>
        <v>0</v>
      </c>
      <c r="G23" s="45">
        <f t="shared" si="3"/>
        <v>0</v>
      </c>
      <c r="H23" s="45">
        <f t="shared" si="3"/>
        <v>0</v>
      </c>
      <c r="I23" s="45">
        <f t="shared" si="3"/>
        <v>0</v>
      </c>
      <c r="J23" s="45">
        <f t="shared" si="3"/>
        <v>0</v>
      </c>
      <c r="K23" s="45">
        <f t="shared" si="3"/>
        <v>0</v>
      </c>
      <c r="L23" s="45">
        <f t="shared" si="3"/>
        <v>0</v>
      </c>
      <c r="M23" s="45">
        <f t="shared" si="3"/>
        <v>0</v>
      </c>
      <c r="N23" s="45">
        <f t="shared" si="3"/>
        <v>0</v>
      </c>
      <c r="O23" s="45">
        <f t="shared" si="3"/>
        <v>0</v>
      </c>
      <c r="P23" s="45">
        <f t="shared" si="3"/>
        <v>13558809.68</v>
      </c>
      <c r="Q23" s="73"/>
      <c r="R23" s="73"/>
      <c r="S23" s="72"/>
    </row>
    <row r="24" spans="1:21" ht="15.75">
      <c r="A24" s="38" t="s">
        <v>104</v>
      </c>
      <c r="B24" s="46" t="s">
        <v>105</v>
      </c>
      <c r="C24" s="48">
        <v>13556385.810000001</v>
      </c>
      <c r="D24" s="48">
        <v>13556385.810000001</v>
      </c>
      <c r="E24" s="48"/>
      <c r="F24" s="45"/>
      <c r="G24" s="48">
        <v>0</v>
      </c>
      <c r="H24" s="48"/>
      <c r="I24" s="45">
        <v>0</v>
      </c>
      <c r="J24" s="45"/>
      <c r="K24" s="45"/>
      <c r="L24" s="45"/>
      <c r="M24" s="45"/>
      <c r="N24" s="45"/>
      <c r="O24" s="45"/>
      <c r="P24" s="54">
        <f t="shared" ref="P24:P34" si="4">SUM(D24:L24)</f>
        <v>13556385.810000001</v>
      </c>
      <c r="Q24" s="73"/>
      <c r="R24" s="73"/>
      <c r="S24" s="73"/>
    </row>
    <row r="25" spans="1:21" ht="15.75">
      <c r="A25" s="38" t="s">
        <v>106</v>
      </c>
      <c r="B25" s="46" t="s">
        <v>107</v>
      </c>
      <c r="C25" s="48">
        <v>262.08999999999997</v>
      </c>
      <c r="D25" s="48">
        <v>262.08999999999997</v>
      </c>
      <c r="E25" s="48"/>
      <c r="F25" s="45"/>
      <c r="G25" s="48"/>
      <c r="H25" s="48"/>
      <c r="I25" s="45"/>
      <c r="J25" s="45"/>
      <c r="K25" s="45"/>
      <c r="L25" s="45"/>
      <c r="M25" s="45"/>
      <c r="N25" s="45"/>
      <c r="O25" s="45"/>
      <c r="P25" s="54">
        <f t="shared" si="4"/>
        <v>262.08999999999997</v>
      </c>
      <c r="Q25" s="73"/>
      <c r="R25" s="73"/>
      <c r="S25" s="72"/>
    </row>
    <row r="26" spans="1:21" ht="15.75">
      <c r="A26" s="38" t="s">
        <v>108</v>
      </c>
      <c r="B26" s="46" t="s">
        <v>109</v>
      </c>
      <c r="C26" s="48">
        <v>2161.7800000000002</v>
      </c>
      <c r="D26" s="48">
        <v>2161.7800000000002</v>
      </c>
      <c r="E26" s="48"/>
      <c r="F26" s="45"/>
      <c r="G26" s="48">
        <v>0</v>
      </c>
      <c r="H26" s="48"/>
      <c r="I26" s="45">
        <v>0</v>
      </c>
      <c r="J26" s="45"/>
      <c r="K26" s="45"/>
      <c r="L26" s="45"/>
      <c r="M26" s="45"/>
      <c r="N26" s="45"/>
      <c r="O26" s="45"/>
      <c r="P26" s="54">
        <f t="shared" si="4"/>
        <v>2161.7800000000002</v>
      </c>
      <c r="Q26" s="73"/>
      <c r="R26" s="73"/>
      <c r="S26" s="72"/>
    </row>
    <row r="27" spans="1:21" ht="15.75">
      <c r="A27" s="38"/>
      <c r="B27" s="44" t="s">
        <v>51</v>
      </c>
      <c r="C27" s="45">
        <f>C28+C29</f>
        <v>20490340.550000001</v>
      </c>
      <c r="D27" s="45">
        <f>D28+D29</f>
        <v>20490340.550000001</v>
      </c>
      <c r="E27" s="45">
        <f t="shared" ref="E27:P27" si="5">E28+E29</f>
        <v>0</v>
      </c>
      <c r="F27" s="45">
        <f t="shared" si="5"/>
        <v>0</v>
      </c>
      <c r="G27" s="45">
        <f t="shared" si="5"/>
        <v>0</v>
      </c>
      <c r="H27" s="45">
        <f t="shared" si="5"/>
        <v>0</v>
      </c>
      <c r="I27" s="45">
        <f t="shared" si="5"/>
        <v>0</v>
      </c>
      <c r="J27" s="45">
        <f t="shared" si="5"/>
        <v>0</v>
      </c>
      <c r="K27" s="45">
        <f t="shared" si="5"/>
        <v>0</v>
      </c>
      <c r="L27" s="45">
        <f t="shared" si="5"/>
        <v>0</v>
      </c>
      <c r="M27" s="45">
        <f t="shared" si="5"/>
        <v>0</v>
      </c>
      <c r="N27" s="45">
        <f t="shared" si="5"/>
        <v>0</v>
      </c>
      <c r="O27" s="45">
        <f t="shared" si="5"/>
        <v>0</v>
      </c>
      <c r="P27" s="45">
        <f t="shared" si="5"/>
        <v>20490340.550000001</v>
      </c>
      <c r="Q27" s="73"/>
      <c r="R27" s="73"/>
      <c r="S27" s="72"/>
    </row>
    <row r="28" spans="1:21" ht="15.75">
      <c r="A28" s="38" t="s">
        <v>110</v>
      </c>
      <c r="B28" s="46" t="s">
        <v>111</v>
      </c>
      <c r="C28" s="48">
        <v>3945100.55</v>
      </c>
      <c r="D28" s="48">
        <v>3945100.55</v>
      </c>
      <c r="E28" s="48">
        <v>0</v>
      </c>
      <c r="F28" s="45">
        <v>0</v>
      </c>
      <c r="G28" s="48">
        <v>0</v>
      </c>
      <c r="H28" s="48"/>
      <c r="I28" s="45">
        <v>0</v>
      </c>
      <c r="J28" s="45"/>
      <c r="K28" s="45"/>
      <c r="L28" s="45"/>
      <c r="M28" s="45"/>
      <c r="N28" s="45"/>
      <c r="O28" s="45"/>
      <c r="P28" s="54">
        <f t="shared" si="4"/>
        <v>3945100.55</v>
      </c>
      <c r="Q28" s="73"/>
      <c r="R28" s="73"/>
      <c r="S28" s="72"/>
    </row>
    <row r="29" spans="1:21" ht="15.75">
      <c r="A29" s="38" t="s">
        <v>112</v>
      </c>
      <c r="B29" s="46" t="s">
        <v>113</v>
      </c>
      <c r="C29" s="48">
        <v>16545240</v>
      </c>
      <c r="D29" s="48">
        <v>16545240</v>
      </c>
      <c r="E29" s="48"/>
      <c r="F29" s="45"/>
      <c r="G29" s="48"/>
      <c r="H29" s="48"/>
      <c r="I29" s="45"/>
      <c r="J29" s="45"/>
      <c r="K29" s="45"/>
      <c r="L29" s="45"/>
      <c r="M29" s="45"/>
      <c r="N29" s="45"/>
      <c r="O29" s="45"/>
      <c r="P29" s="54">
        <f t="shared" si="4"/>
        <v>16545240</v>
      </c>
      <c r="Q29" s="73"/>
      <c r="R29" s="73"/>
      <c r="S29" s="72"/>
    </row>
    <row r="30" spans="1:21" ht="15.75">
      <c r="A30" s="38" t="s">
        <v>52</v>
      </c>
      <c r="B30" s="44" t="s">
        <v>53</v>
      </c>
      <c r="C30" s="45">
        <f>SUM(C31:C36)</f>
        <v>26119541.899999995</v>
      </c>
      <c r="D30" s="45">
        <f>SUM(D31:D36)</f>
        <v>25497327.899999995</v>
      </c>
      <c r="E30" s="45">
        <f t="shared" ref="E30:P30" si="6">SUM(E31:E36)</f>
        <v>622214</v>
      </c>
      <c r="F30" s="45">
        <f t="shared" si="6"/>
        <v>0</v>
      </c>
      <c r="G30" s="45">
        <f t="shared" si="6"/>
        <v>0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45">
        <f t="shared" si="6"/>
        <v>26119541.899999995</v>
      </c>
      <c r="Q30" s="73"/>
      <c r="R30" s="73"/>
      <c r="S30" s="73"/>
    </row>
    <row r="31" spans="1:21" ht="15.75">
      <c r="A31" s="38" t="s">
        <v>114</v>
      </c>
      <c r="B31" s="46" t="s">
        <v>115</v>
      </c>
      <c r="C31" s="49">
        <v>14611583.92</v>
      </c>
      <c r="D31" s="48">
        <v>14611583.92</v>
      </c>
      <c r="E31" s="48"/>
      <c r="F31" s="45"/>
      <c r="G31" s="48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/>
      <c r="N31" s="45"/>
      <c r="O31" s="45">
        <v>0</v>
      </c>
      <c r="P31" s="54">
        <f t="shared" si="4"/>
        <v>14611583.92</v>
      </c>
      <c r="Q31" s="73"/>
      <c r="R31" s="73"/>
      <c r="S31" s="72"/>
    </row>
    <row r="32" spans="1:21" ht="15.75">
      <c r="A32" s="38" t="s">
        <v>116</v>
      </c>
      <c r="B32" s="46" t="s">
        <v>117</v>
      </c>
      <c r="C32" s="49">
        <v>9646133.7699999996</v>
      </c>
      <c r="D32" s="48">
        <v>9023919.7699999996</v>
      </c>
      <c r="E32" s="48">
        <v>622214</v>
      </c>
      <c r="F32" s="45"/>
      <c r="G32" s="48">
        <v>0</v>
      </c>
      <c r="H32" s="45"/>
      <c r="I32" s="45">
        <v>0</v>
      </c>
      <c r="J32" s="45"/>
      <c r="K32" s="45"/>
      <c r="L32" s="45"/>
      <c r="M32" s="45"/>
      <c r="N32" s="45"/>
      <c r="O32" s="45"/>
      <c r="P32" s="54">
        <f t="shared" si="4"/>
        <v>9646133.7699999996</v>
      </c>
      <c r="Q32" s="73"/>
      <c r="R32" s="73"/>
      <c r="S32" s="83"/>
      <c r="U32" s="75"/>
    </row>
    <row r="33" spans="1:20" ht="15.75">
      <c r="A33" s="38" t="s">
        <v>118</v>
      </c>
      <c r="B33" s="46" t="s">
        <v>119</v>
      </c>
      <c r="C33" s="49">
        <v>576802.65</v>
      </c>
      <c r="D33" s="48">
        <v>576802.65</v>
      </c>
      <c r="E33" s="48">
        <v>0</v>
      </c>
      <c r="F33" s="45"/>
      <c r="G33" s="48">
        <v>0</v>
      </c>
      <c r="H33" s="45"/>
      <c r="I33" s="45">
        <v>0</v>
      </c>
      <c r="J33" s="45"/>
      <c r="K33" s="45"/>
      <c r="L33" s="45"/>
      <c r="M33" s="45"/>
      <c r="N33" s="45"/>
      <c r="O33" s="45"/>
      <c r="P33" s="54">
        <f t="shared" si="4"/>
        <v>576802.65</v>
      </c>
      <c r="Q33" s="73"/>
      <c r="R33" s="73"/>
      <c r="S33" s="83"/>
      <c r="T33" s="83"/>
    </row>
    <row r="34" spans="1:20" ht="15.75">
      <c r="A34" s="38" t="s">
        <v>120</v>
      </c>
      <c r="B34" s="46" t="s">
        <v>121</v>
      </c>
      <c r="C34" s="49">
        <v>196415.61</v>
      </c>
      <c r="D34" s="48">
        <v>196415.61</v>
      </c>
      <c r="E34" s="48">
        <v>0</v>
      </c>
      <c r="F34" s="45"/>
      <c r="G34" s="48">
        <v>0</v>
      </c>
      <c r="H34" s="45"/>
      <c r="I34" s="45">
        <v>0</v>
      </c>
      <c r="J34" s="45"/>
      <c r="K34" s="45"/>
      <c r="L34" s="45"/>
      <c r="M34" s="45"/>
      <c r="N34" s="45"/>
      <c r="O34" s="45"/>
      <c r="P34" s="54">
        <f t="shared" si="4"/>
        <v>196415.61</v>
      </c>
      <c r="Q34" s="73"/>
      <c r="R34" s="73"/>
      <c r="S34" s="72"/>
    </row>
    <row r="35" spans="1:20" ht="15.75">
      <c r="A35" s="38" t="s">
        <v>122</v>
      </c>
      <c r="B35" s="46" t="s">
        <v>123</v>
      </c>
      <c r="C35" s="48">
        <v>6207.95</v>
      </c>
      <c r="D35" s="48">
        <v>6207.95</v>
      </c>
      <c r="E35" s="48"/>
      <c r="F35" s="45"/>
      <c r="G35" s="48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/>
      <c r="N35" s="45"/>
      <c r="O35" s="45">
        <v>0</v>
      </c>
      <c r="P35" s="54">
        <f>SUM(D35:I35)</f>
        <v>6207.95</v>
      </c>
      <c r="Q35" s="73"/>
      <c r="R35" s="73"/>
      <c r="S35" s="73"/>
    </row>
    <row r="36" spans="1:20" ht="15.75">
      <c r="A36" s="38" t="s">
        <v>124</v>
      </c>
      <c r="B36" s="46" t="s">
        <v>125</v>
      </c>
      <c r="C36" s="48">
        <v>1082398</v>
      </c>
      <c r="D36" s="48">
        <v>1082398</v>
      </c>
      <c r="E36" s="48"/>
      <c r="F36" s="45"/>
      <c r="G36" s="48">
        <v>0</v>
      </c>
      <c r="H36" s="45"/>
      <c r="I36" s="45">
        <v>0</v>
      </c>
      <c r="J36" s="45"/>
      <c r="K36" s="45"/>
      <c r="L36" s="45"/>
      <c r="M36" s="45"/>
      <c r="N36" s="45"/>
      <c r="O36" s="45"/>
      <c r="P36" s="54">
        <f>SUM(D36:I36)</f>
        <v>1082398</v>
      </c>
      <c r="Q36" s="73"/>
      <c r="R36" s="73"/>
      <c r="S36" s="72"/>
    </row>
    <row r="37" spans="1:20" ht="15.75">
      <c r="A37" s="38" t="s">
        <v>54</v>
      </c>
      <c r="B37" s="44" t="s">
        <v>55</v>
      </c>
      <c r="C37" s="45">
        <f>SUM(C38:C44)</f>
        <v>189657384.36999997</v>
      </c>
      <c r="D37" s="45">
        <f>SUM(D38:D44)</f>
        <v>118558153.33000001</v>
      </c>
      <c r="E37" s="45">
        <f t="shared" ref="E37:O37" si="7">SUM(E38:E44)</f>
        <v>71049999</v>
      </c>
      <c r="F37" s="45">
        <f>SUM(F38:F44)</f>
        <v>49232.04</v>
      </c>
      <c r="G37" s="45">
        <f t="shared" si="7"/>
        <v>0</v>
      </c>
      <c r="H37" s="45">
        <f t="shared" si="7"/>
        <v>0</v>
      </c>
      <c r="I37" s="45">
        <f t="shared" si="7"/>
        <v>0</v>
      </c>
      <c r="J37" s="45">
        <f t="shared" si="7"/>
        <v>0</v>
      </c>
      <c r="K37" s="45">
        <f t="shared" si="7"/>
        <v>0</v>
      </c>
      <c r="L37" s="45">
        <f t="shared" si="7"/>
        <v>0</v>
      </c>
      <c r="M37" s="45">
        <f t="shared" si="7"/>
        <v>0</v>
      </c>
      <c r="N37" s="45">
        <f t="shared" si="7"/>
        <v>0</v>
      </c>
      <c r="O37" s="45">
        <f t="shared" si="7"/>
        <v>0</v>
      </c>
      <c r="P37" s="45">
        <f>SUM(P38:P44)</f>
        <v>189657384.36999997</v>
      </c>
      <c r="Q37" s="73"/>
      <c r="R37" s="73"/>
      <c r="S37" s="73"/>
    </row>
    <row r="38" spans="1:20" ht="15.75">
      <c r="A38" s="38" t="s">
        <v>126</v>
      </c>
      <c r="B38" s="46" t="s">
        <v>127</v>
      </c>
      <c r="C38" s="48">
        <v>137429019.38</v>
      </c>
      <c r="D38" s="48">
        <v>66329788.340000004</v>
      </c>
      <c r="E38" s="48">
        <v>71049999</v>
      </c>
      <c r="F38" s="45">
        <v>49232.04</v>
      </c>
      <c r="G38" s="48">
        <v>0</v>
      </c>
      <c r="H38" s="48"/>
      <c r="I38" s="45">
        <v>0</v>
      </c>
      <c r="J38" s="45">
        <v>0</v>
      </c>
      <c r="K38" s="45">
        <v>0</v>
      </c>
      <c r="L38" s="45">
        <v>0</v>
      </c>
      <c r="M38" s="45"/>
      <c r="N38" s="45"/>
      <c r="O38" s="45">
        <v>0</v>
      </c>
      <c r="P38" s="54">
        <f>SUM(D38:I38)</f>
        <v>137429019.38</v>
      </c>
      <c r="Q38" s="100"/>
      <c r="R38" s="73"/>
      <c r="S38" s="73"/>
    </row>
    <row r="39" spans="1:20" ht="15.75">
      <c r="A39" s="38" t="s">
        <v>128</v>
      </c>
      <c r="B39" s="46" t="s">
        <v>129</v>
      </c>
      <c r="C39" s="48">
        <v>15904648.82</v>
      </c>
      <c r="D39" s="48">
        <v>15904648.82</v>
      </c>
      <c r="E39" s="48">
        <v>0</v>
      </c>
      <c r="F39" s="45">
        <v>0</v>
      </c>
      <c r="G39" s="48">
        <v>0</v>
      </c>
      <c r="H39" s="48"/>
      <c r="I39" s="45">
        <v>0</v>
      </c>
      <c r="J39" s="45"/>
      <c r="K39" s="45"/>
      <c r="L39" s="45"/>
      <c r="M39" s="45"/>
      <c r="N39" s="45"/>
      <c r="O39" s="45"/>
      <c r="P39" s="54">
        <f t="shared" ref="P39:P67" si="8">SUM(D39:I39)</f>
        <v>15904648.82</v>
      </c>
      <c r="Q39" s="73"/>
      <c r="R39" s="73"/>
      <c r="S39" s="72"/>
    </row>
    <row r="40" spans="1:20" ht="15.75">
      <c r="A40" s="38" t="s">
        <v>130</v>
      </c>
      <c r="B40" s="46" t="s">
        <v>131</v>
      </c>
      <c r="C40" s="48">
        <v>1975248</v>
      </c>
      <c r="D40" s="48">
        <v>1975248</v>
      </c>
      <c r="E40" s="48"/>
      <c r="F40" s="45"/>
      <c r="G40" s="48">
        <v>0</v>
      </c>
      <c r="H40" s="48"/>
      <c r="I40" s="45">
        <v>0</v>
      </c>
      <c r="J40" s="45"/>
      <c r="K40" s="45"/>
      <c r="L40" s="45"/>
      <c r="M40" s="45"/>
      <c r="N40" s="45"/>
      <c r="O40" s="45"/>
      <c r="P40" s="54">
        <f t="shared" si="8"/>
        <v>1975248</v>
      </c>
      <c r="Q40" s="73"/>
      <c r="R40" s="73"/>
      <c r="S40" s="72"/>
    </row>
    <row r="41" spans="1:20" ht="15.75">
      <c r="A41" s="38" t="s">
        <v>132</v>
      </c>
      <c r="B41" s="46" t="s">
        <v>133</v>
      </c>
      <c r="C41" s="48">
        <v>2783262.93</v>
      </c>
      <c r="D41" s="48">
        <v>2783262.93</v>
      </c>
      <c r="E41" s="48">
        <v>0</v>
      </c>
      <c r="F41" s="45">
        <v>0</v>
      </c>
      <c r="G41" s="48">
        <v>0</v>
      </c>
      <c r="H41" s="48"/>
      <c r="I41" s="45">
        <v>0</v>
      </c>
      <c r="J41" s="45"/>
      <c r="K41" s="45"/>
      <c r="L41" s="45"/>
      <c r="M41" s="45"/>
      <c r="N41" s="45"/>
      <c r="O41" s="45"/>
      <c r="P41" s="54">
        <f t="shared" si="8"/>
        <v>2783262.93</v>
      </c>
      <c r="Q41" s="73"/>
      <c r="R41" s="73"/>
      <c r="S41" s="73"/>
    </row>
    <row r="42" spans="1:20" ht="15.75">
      <c r="A42" s="38" t="s">
        <v>134</v>
      </c>
      <c r="B42" s="46" t="s">
        <v>135</v>
      </c>
      <c r="C42" s="48">
        <v>29769498.449999999</v>
      </c>
      <c r="D42" s="48">
        <v>29769498.449999999</v>
      </c>
      <c r="E42" s="48"/>
      <c r="F42" s="45"/>
      <c r="G42" s="48"/>
      <c r="H42" s="48"/>
      <c r="I42" s="45"/>
      <c r="J42" s="45"/>
      <c r="K42" s="45"/>
      <c r="L42" s="45"/>
      <c r="M42" s="45"/>
      <c r="N42" s="45"/>
      <c r="O42" s="45"/>
      <c r="P42" s="54">
        <f t="shared" si="8"/>
        <v>29769498.449999999</v>
      </c>
      <c r="Q42" s="73"/>
      <c r="R42" s="73"/>
      <c r="S42" s="72"/>
    </row>
    <row r="43" spans="1:20" ht="15.75">
      <c r="A43" s="38" t="s">
        <v>136</v>
      </c>
      <c r="B43" s="46" t="s">
        <v>137</v>
      </c>
      <c r="C43" s="48">
        <v>9181.09</v>
      </c>
      <c r="D43" s="48">
        <v>9181.09</v>
      </c>
      <c r="E43" s="48"/>
      <c r="F43" s="45"/>
      <c r="G43" s="48"/>
      <c r="H43" s="48"/>
      <c r="I43" s="45"/>
      <c r="J43" s="45"/>
      <c r="K43" s="45"/>
      <c r="L43" s="45"/>
      <c r="M43" s="45"/>
      <c r="N43" s="45"/>
      <c r="O43" s="45"/>
      <c r="P43" s="54">
        <f t="shared" si="8"/>
        <v>9181.09</v>
      </c>
      <c r="Q43" s="73"/>
      <c r="R43" s="73"/>
      <c r="S43" s="72"/>
    </row>
    <row r="44" spans="1:20" ht="15.75">
      <c r="A44" s="38" t="s">
        <v>138</v>
      </c>
      <c r="B44" s="46" t="s">
        <v>139</v>
      </c>
      <c r="C44" s="48">
        <v>1786525.7</v>
      </c>
      <c r="D44" s="48">
        <v>1786525.7</v>
      </c>
      <c r="E44" s="48"/>
      <c r="F44" s="45"/>
      <c r="G44" s="48">
        <v>0</v>
      </c>
      <c r="H44" s="48"/>
      <c r="I44" s="45">
        <v>0</v>
      </c>
      <c r="J44" s="45"/>
      <c r="K44" s="45"/>
      <c r="L44" s="45"/>
      <c r="M44" s="45"/>
      <c r="N44" s="45"/>
      <c r="O44" s="45"/>
      <c r="P44" s="54">
        <f t="shared" si="8"/>
        <v>1786525.7</v>
      </c>
      <c r="Q44" s="73"/>
      <c r="R44" s="73"/>
      <c r="S44" s="72"/>
    </row>
    <row r="45" spans="1:20" ht="15.75">
      <c r="A45" s="38" t="s">
        <v>140</v>
      </c>
      <c r="B45" s="44" t="s">
        <v>141</v>
      </c>
      <c r="C45" s="45">
        <f>C46+C47+C48</f>
        <v>77512817.549999997</v>
      </c>
      <c r="D45" s="45">
        <f>D48+D46+D47</f>
        <v>77512817.549999997</v>
      </c>
      <c r="E45" s="45">
        <f>+E48</f>
        <v>0</v>
      </c>
      <c r="F45" s="45"/>
      <c r="G45" s="45">
        <f>+G48</f>
        <v>0</v>
      </c>
      <c r="H45" s="45"/>
      <c r="I45" s="45">
        <f>+I48</f>
        <v>0</v>
      </c>
      <c r="J45" s="45"/>
      <c r="K45" s="45"/>
      <c r="L45" s="45"/>
      <c r="M45" s="45"/>
      <c r="N45" s="45"/>
      <c r="O45" s="45"/>
      <c r="P45" s="84">
        <f t="shared" si="8"/>
        <v>77512817.549999997</v>
      </c>
      <c r="Q45" s="73"/>
      <c r="R45" s="73"/>
      <c r="S45" s="72"/>
    </row>
    <row r="46" spans="1:20" ht="15.75">
      <c r="A46" s="38" t="s">
        <v>142</v>
      </c>
      <c r="B46" s="46" t="s">
        <v>143</v>
      </c>
      <c r="C46" s="48">
        <v>75456550.859999999</v>
      </c>
      <c r="D46" s="48">
        <v>75456550.859999999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4">
        <f t="shared" si="8"/>
        <v>75456550.859999999</v>
      </c>
      <c r="Q46" s="73"/>
      <c r="R46" s="73"/>
      <c r="S46" s="72"/>
    </row>
    <row r="47" spans="1:20" ht="15.75">
      <c r="A47" s="38" t="s">
        <v>144</v>
      </c>
      <c r="B47" s="46" t="s">
        <v>145</v>
      </c>
      <c r="C47" s="48">
        <v>1885086.28</v>
      </c>
      <c r="D47" s="48">
        <v>1885086.28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54">
        <f t="shared" si="8"/>
        <v>1885086.28</v>
      </c>
      <c r="Q47" s="73"/>
      <c r="R47" s="73"/>
      <c r="S47" s="72"/>
    </row>
    <row r="48" spans="1:20" ht="15.75">
      <c r="A48" s="38" t="s">
        <v>146</v>
      </c>
      <c r="B48" s="46" t="s">
        <v>147</v>
      </c>
      <c r="C48" s="48">
        <v>171180.41</v>
      </c>
      <c r="D48" s="48">
        <v>171180.41</v>
      </c>
      <c r="E48" s="48">
        <v>0</v>
      </c>
      <c r="F48" s="45"/>
      <c r="G48" s="48">
        <v>0</v>
      </c>
      <c r="H48" s="48"/>
      <c r="I48" s="45">
        <v>0</v>
      </c>
      <c r="J48" s="45"/>
      <c r="K48" s="45"/>
      <c r="L48" s="45"/>
      <c r="M48" s="45"/>
      <c r="N48" s="45"/>
      <c r="O48" s="45"/>
      <c r="P48" s="54">
        <f t="shared" si="8"/>
        <v>171180.41</v>
      </c>
      <c r="Q48" s="73"/>
      <c r="R48" s="73"/>
      <c r="S48" s="72"/>
    </row>
    <row r="49" spans="1:19" ht="15.75">
      <c r="A49" s="38" t="s">
        <v>58</v>
      </c>
      <c r="B49" s="44" t="s">
        <v>148</v>
      </c>
      <c r="C49" s="45">
        <f t="shared" ref="C49:P49" si="9">C50+C51</f>
        <v>827215.49</v>
      </c>
      <c r="D49" s="45">
        <f t="shared" si="9"/>
        <v>827215.49</v>
      </c>
      <c r="E49" s="45">
        <f t="shared" si="9"/>
        <v>0</v>
      </c>
      <c r="F49" s="45">
        <f t="shared" si="9"/>
        <v>0</v>
      </c>
      <c r="G49" s="45">
        <f t="shared" si="9"/>
        <v>0</v>
      </c>
      <c r="H49" s="45">
        <f t="shared" si="9"/>
        <v>0</v>
      </c>
      <c r="I49" s="45">
        <f t="shared" si="9"/>
        <v>0</v>
      </c>
      <c r="J49" s="45">
        <f t="shared" si="9"/>
        <v>0</v>
      </c>
      <c r="K49" s="45">
        <f t="shared" si="9"/>
        <v>0</v>
      </c>
      <c r="L49" s="45">
        <f t="shared" si="9"/>
        <v>0</v>
      </c>
      <c r="M49" s="45">
        <f t="shared" si="9"/>
        <v>0</v>
      </c>
      <c r="N49" s="45">
        <f t="shared" si="9"/>
        <v>0</v>
      </c>
      <c r="O49" s="45">
        <f t="shared" si="9"/>
        <v>0</v>
      </c>
      <c r="P49" s="45">
        <f t="shared" si="9"/>
        <v>827215.49</v>
      </c>
      <c r="Q49" s="73"/>
      <c r="R49" s="73"/>
      <c r="S49" s="72"/>
    </row>
    <row r="50" spans="1:19" ht="15">
      <c r="A50" s="38" t="s">
        <v>149</v>
      </c>
      <c r="B50" s="46" t="s">
        <v>150</v>
      </c>
      <c r="C50" s="48">
        <v>15207.26</v>
      </c>
      <c r="D50" s="48">
        <v>15207.26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15207.26</v>
      </c>
      <c r="Q50" s="73"/>
      <c r="R50" s="73"/>
      <c r="S50" s="72"/>
    </row>
    <row r="51" spans="1:19" ht="15">
      <c r="A51" s="38" t="s">
        <v>151</v>
      </c>
      <c r="B51" s="46" t="s">
        <v>152</v>
      </c>
      <c r="C51" s="48">
        <v>812008.23</v>
      </c>
      <c r="D51" s="48">
        <v>812008.23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812008.23</v>
      </c>
      <c r="Q51" s="73"/>
      <c r="R51" s="73"/>
      <c r="S51" s="72"/>
    </row>
    <row r="52" spans="1:19" ht="15.75">
      <c r="A52" s="38" t="s">
        <v>153</v>
      </c>
      <c r="B52" s="44" t="s">
        <v>154</v>
      </c>
      <c r="C52" s="45">
        <f t="shared" ref="C52:P52" si="10">SUM(C53:C56)</f>
        <v>123403842.12</v>
      </c>
      <c r="D52" s="45">
        <f>SUM(D53:D56)</f>
        <v>123403842.12</v>
      </c>
      <c r="E52" s="48">
        <f t="shared" si="10"/>
        <v>0</v>
      </c>
      <c r="F52" s="48">
        <f t="shared" si="10"/>
        <v>0</v>
      </c>
      <c r="G52" s="48">
        <f t="shared" si="10"/>
        <v>0</v>
      </c>
      <c r="H52" s="48">
        <f t="shared" si="10"/>
        <v>0</v>
      </c>
      <c r="I52" s="48">
        <f t="shared" si="10"/>
        <v>0</v>
      </c>
      <c r="J52" s="48">
        <f t="shared" si="10"/>
        <v>0</v>
      </c>
      <c r="K52" s="48">
        <f t="shared" si="10"/>
        <v>0</v>
      </c>
      <c r="L52" s="48">
        <f t="shared" si="10"/>
        <v>0</v>
      </c>
      <c r="M52" s="48">
        <f t="shared" si="10"/>
        <v>0</v>
      </c>
      <c r="N52" s="48">
        <f t="shared" si="10"/>
        <v>0</v>
      </c>
      <c r="O52" s="48">
        <f t="shared" si="10"/>
        <v>0</v>
      </c>
      <c r="P52" s="45">
        <f t="shared" si="10"/>
        <v>123403842.12</v>
      </c>
      <c r="Q52" s="73"/>
      <c r="R52" s="73"/>
      <c r="S52" s="72"/>
    </row>
    <row r="53" spans="1:19" ht="15.75">
      <c r="A53" s="38" t="s">
        <v>155</v>
      </c>
      <c r="B53" s="46" t="s">
        <v>156</v>
      </c>
      <c r="C53" s="48">
        <v>156829.72</v>
      </c>
      <c r="D53" s="48">
        <v>156829.72</v>
      </c>
      <c r="E53" s="48">
        <v>0</v>
      </c>
      <c r="F53" s="45"/>
      <c r="G53" s="48">
        <v>0</v>
      </c>
      <c r="H53" s="48"/>
      <c r="I53" s="45">
        <v>0</v>
      </c>
      <c r="J53" s="45"/>
      <c r="K53" s="45"/>
      <c r="L53" s="45"/>
      <c r="M53" s="45"/>
      <c r="N53" s="45"/>
      <c r="O53" s="45"/>
      <c r="P53" s="54">
        <f t="shared" si="8"/>
        <v>156829.72</v>
      </c>
      <c r="Q53" s="73"/>
      <c r="R53" s="73"/>
      <c r="S53" s="72"/>
    </row>
    <row r="54" spans="1:19" ht="15.75">
      <c r="A54" s="38" t="s">
        <v>157</v>
      </c>
      <c r="B54" s="46" t="s">
        <v>156</v>
      </c>
      <c r="C54" s="48">
        <v>123072997.77</v>
      </c>
      <c r="D54" s="48">
        <v>123072997.77</v>
      </c>
      <c r="E54" s="48"/>
      <c r="F54" s="45"/>
      <c r="G54" s="48"/>
      <c r="H54" s="48"/>
      <c r="I54" s="45"/>
      <c r="J54" s="45"/>
      <c r="K54" s="45"/>
      <c r="L54" s="45"/>
      <c r="M54" s="45"/>
      <c r="N54" s="45"/>
      <c r="O54" s="45"/>
      <c r="P54" s="54">
        <f t="shared" si="8"/>
        <v>123072997.77</v>
      </c>
      <c r="Q54" s="73"/>
      <c r="R54" s="73"/>
      <c r="S54" s="72"/>
    </row>
    <row r="55" spans="1:19" ht="15.75">
      <c r="A55" s="38" t="s">
        <v>158</v>
      </c>
      <c r="B55" s="46" t="s">
        <v>159</v>
      </c>
      <c r="C55" s="48">
        <v>562.12</v>
      </c>
      <c r="D55" s="48">
        <v>562.12</v>
      </c>
      <c r="E55" s="48">
        <v>0</v>
      </c>
      <c r="F55" s="45"/>
      <c r="G55" s="48">
        <v>0</v>
      </c>
      <c r="H55" s="48"/>
      <c r="I55" s="45">
        <v>0</v>
      </c>
      <c r="J55" s="45"/>
      <c r="K55" s="45"/>
      <c r="L55" s="45"/>
      <c r="M55" s="45"/>
      <c r="N55" s="45"/>
      <c r="O55" s="45"/>
      <c r="P55" s="54">
        <f t="shared" si="8"/>
        <v>562.12</v>
      </c>
      <c r="Q55" s="73"/>
      <c r="R55" s="73"/>
      <c r="S55" s="72"/>
    </row>
    <row r="56" spans="1:19" ht="15.75">
      <c r="A56" s="38" t="s">
        <v>160</v>
      </c>
      <c r="B56" s="46" t="s">
        <v>161</v>
      </c>
      <c r="C56" s="48">
        <v>173452.51</v>
      </c>
      <c r="D56" s="48">
        <v>173452.51</v>
      </c>
      <c r="E56" s="48">
        <v>0</v>
      </c>
      <c r="F56" s="45"/>
      <c r="G56" s="48">
        <v>0</v>
      </c>
      <c r="H56" s="48"/>
      <c r="I56" s="45">
        <v>0</v>
      </c>
      <c r="J56" s="45"/>
      <c r="K56" s="45"/>
      <c r="L56" s="45"/>
      <c r="M56" s="45"/>
      <c r="N56" s="45"/>
      <c r="O56" s="45"/>
      <c r="P56" s="54">
        <f t="shared" si="8"/>
        <v>173452.51</v>
      </c>
      <c r="Q56" s="73"/>
      <c r="R56" s="73"/>
      <c r="S56" s="72"/>
    </row>
    <row r="57" spans="1:19" ht="15.75">
      <c r="A57" s="38" t="s">
        <v>64</v>
      </c>
      <c r="B57" s="44" t="s">
        <v>65</v>
      </c>
      <c r="C57" s="45">
        <f>C58+C59</f>
        <v>300384.25</v>
      </c>
      <c r="D57" s="45">
        <f>D58+D59</f>
        <v>300384.25</v>
      </c>
      <c r="E57" s="48"/>
      <c r="F57" s="45"/>
      <c r="G57" s="48"/>
      <c r="H57" s="48"/>
      <c r="I57" s="45"/>
      <c r="J57" s="45"/>
      <c r="K57" s="45"/>
      <c r="L57" s="45"/>
      <c r="M57" s="45"/>
      <c r="N57" s="45"/>
      <c r="O57" s="45"/>
      <c r="P57" s="84">
        <f t="shared" si="8"/>
        <v>300384.25</v>
      </c>
      <c r="Q57" s="73"/>
      <c r="R57" s="73"/>
      <c r="S57" s="72"/>
    </row>
    <row r="58" spans="1:19" ht="15.75">
      <c r="A58" s="38" t="s">
        <v>162</v>
      </c>
      <c r="B58" s="46" t="s">
        <v>163</v>
      </c>
      <c r="C58" s="48">
        <v>298812.42</v>
      </c>
      <c r="D58" s="48">
        <v>298812.42</v>
      </c>
      <c r="E58" s="48"/>
      <c r="F58" s="45"/>
      <c r="G58" s="48"/>
      <c r="H58" s="48"/>
      <c r="I58" s="45"/>
      <c r="J58" s="45"/>
      <c r="K58" s="45"/>
      <c r="L58" s="45"/>
      <c r="M58" s="45"/>
      <c r="N58" s="45"/>
      <c r="O58" s="45"/>
      <c r="P58" s="54">
        <f t="shared" si="8"/>
        <v>298812.42</v>
      </c>
      <c r="Q58" s="73"/>
      <c r="R58" s="73"/>
      <c r="S58" s="72"/>
    </row>
    <row r="59" spans="1:19" ht="15.75">
      <c r="A59" s="38" t="s">
        <v>164</v>
      </c>
      <c r="B59" s="46" t="s">
        <v>165</v>
      </c>
      <c r="C59" s="48">
        <v>1571.83</v>
      </c>
      <c r="D59" s="48">
        <v>1571.83</v>
      </c>
      <c r="E59" s="48"/>
      <c r="F59" s="45"/>
      <c r="G59" s="48"/>
      <c r="H59" s="48"/>
      <c r="I59" s="45"/>
      <c r="J59" s="45"/>
      <c r="K59" s="45"/>
      <c r="L59" s="45"/>
      <c r="M59" s="45"/>
      <c r="N59" s="45"/>
      <c r="O59" s="45"/>
      <c r="P59" s="54">
        <f t="shared" si="8"/>
        <v>1571.83</v>
      </c>
      <c r="Q59" s="73"/>
      <c r="R59" s="73"/>
      <c r="S59" s="72"/>
    </row>
    <row r="60" spans="1:19" ht="15.75">
      <c r="A60" s="38" t="s">
        <v>166</v>
      </c>
      <c r="B60" s="44" t="s">
        <v>77</v>
      </c>
      <c r="C60" s="45">
        <f>C61</f>
        <v>2376793.5699999998</v>
      </c>
      <c r="D60" s="45">
        <f>D61</f>
        <v>2376793.5699999998</v>
      </c>
      <c r="E60" s="48"/>
      <c r="F60" s="45"/>
      <c r="G60" s="48"/>
      <c r="H60" s="48"/>
      <c r="I60" s="45"/>
      <c r="J60" s="45"/>
      <c r="K60" s="45"/>
      <c r="L60" s="45"/>
      <c r="M60" s="45"/>
      <c r="N60" s="45"/>
      <c r="O60" s="45"/>
      <c r="P60" s="84">
        <f t="shared" si="8"/>
        <v>2376793.5699999998</v>
      </c>
      <c r="Q60" s="73"/>
      <c r="R60" s="73"/>
      <c r="S60" s="72"/>
    </row>
    <row r="61" spans="1:19" ht="15.75">
      <c r="A61" s="38" t="s">
        <v>167</v>
      </c>
      <c r="B61" s="46" t="s">
        <v>168</v>
      </c>
      <c r="C61" s="48">
        <v>2376793.5699999998</v>
      </c>
      <c r="D61" s="48">
        <v>2376793.5699999998</v>
      </c>
      <c r="E61" s="48"/>
      <c r="F61" s="45"/>
      <c r="G61" s="48"/>
      <c r="H61" s="48"/>
      <c r="I61" s="45"/>
      <c r="J61" s="45"/>
      <c r="K61" s="45"/>
      <c r="L61" s="45"/>
      <c r="M61" s="45"/>
      <c r="N61" s="45"/>
      <c r="O61" s="45"/>
      <c r="P61" s="54">
        <f t="shared" si="8"/>
        <v>2376793.5699999998</v>
      </c>
      <c r="Q61" s="73"/>
      <c r="R61" s="73"/>
      <c r="S61" s="72"/>
    </row>
    <row r="62" spans="1:19" ht="15.75">
      <c r="A62" s="38" t="s">
        <v>66</v>
      </c>
      <c r="B62" s="44" t="s">
        <v>169</v>
      </c>
      <c r="C62" s="45">
        <f>C63</f>
        <v>44989980</v>
      </c>
      <c r="D62" s="45">
        <f>D63</f>
        <v>44989980</v>
      </c>
      <c r="E62" s="48"/>
      <c r="F62" s="45"/>
      <c r="G62" s="48"/>
      <c r="H62" s="48"/>
      <c r="I62" s="45"/>
      <c r="J62" s="45"/>
      <c r="K62" s="45"/>
      <c r="L62" s="45"/>
      <c r="M62" s="45"/>
      <c r="N62" s="45"/>
      <c r="O62" s="45"/>
      <c r="P62" s="84">
        <f t="shared" si="8"/>
        <v>44989980</v>
      </c>
      <c r="Q62" s="73"/>
      <c r="R62" s="73"/>
      <c r="S62" s="72"/>
    </row>
    <row r="63" spans="1:19" ht="15.75">
      <c r="A63" s="38" t="s">
        <v>170</v>
      </c>
      <c r="B63" s="46" t="s">
        <v>171</v>
      </c>
      <c r="C63" s="48">
        <v>44989980</v>
      </c>
      <c r="D63" s="48">
        <v>44989980</v>
      </c>
      <c r="E63" s="48"/>
      <c r="F63" s="45"/>
      <c r="G63" s="48"/>
      <c r="H63" s="48"/>
      <c r="I63" s="45"/>
      <c r="J63" s="45"/>
      <c r="K63" s="45"/>
      <c r="L63" s="45"/>
      <c r="M63" s="45"/>
      <c r="N63" s="45"/>
      <c r="O63" s="45"/>
      <c r="P63" s="54">
        <f t="shared" si="8"/>
        <v>44989980</v>
      </c>
      <c r="Q63" s="73"/>
      <c r="R63" s="73"/>
      <c r="S63" s="72"/>
    </row>
    <row r="64" spans="1:19" ht="15.75">
      <c r="A64" s="38" t="s">
        <v>68</v>
      </c>
      <c r="B64" s="44" t="s">
        <v>172</v>
      </c>
      <c r="C64" s="45">
        <f>C65</f>
        <v>1792767.8</v>
      </c>
      <c r="D64" s="45">
        <f>D65</f>
        <v>1792767.8</v>
      </c>
      <c r="E64" s="48"/>
      <c r="F64" s="45"/>
      <c r="G64" s="48"/>
      <c r="H64" s="48"/>
      <c r="I64" s="45"/>
      <c r="J64" s="45"/>
      <c r="K64" s="45"/>
      <c r="L64" s="45"/>
      <c r="M64" s="45"/>
      <c r="N64" s="45"/>
      <c r="O64" s="45"/>
      <c r="P64" s="84">
        <f>P65</f>
        <v>1792767.8</v>
      </c>
      <c r="Q64" s="73"/>
      <c r="R64" s="72"/>
      <c r="S64" s="72"/>
    </row>
    <row r="65" spans="1:19" ht="15.75">
      <c r="A65" s="38" t="s">
        <v>173</v>
      </c>
      <c r="B65" s="46" t="s">
        <v>174</v>
      </c>
      <c r="C65" s="48">
        <v>1792767.8</v>
      </c>
      <c r="D65" s="48">
        <v>1792767.8</v>
      </c>
      <c r="E65" s="48"/>
      <c r="F65" s="45"/>
      <c r="G65" s="48"/>
      <c r="H65" s="48"/>
      <c r="I65" s="45"/>
      <c r="J65" s="45"/>
      <c r="K65" s="45"/>
      <c r="L65" s="45"/>
      <c r="M65" s="45"/>
      <c r="N65" s="45"/>
      <c r="O65" s="45"/>
      <c r="P65" s="54">
        <f t="shared" si="8"/>
        <v>1792767.8</v>
      </c>
      <c r="Q65" s="73"/>
      <c r="R65" s="73"/>
      <c r="S65" s="72"/>
    </row>
    <row r="66" spans="1:19" ht="15.75">
      <c r="A66" s="38" t="s">
        <v>175</v>
      </c>
      <c r="B66" s="44" t="s">
        <v>176</v>
      </c>
      <c r="C66" s="45">
        <f>C67</f>
        <v>4311720</v>
      </c>
      <c r="D66" s="45">
        <f>D67</f>
        <v>4311720</v>
      </c>
      <c r="E66" s="48"/>
      <c r="F66" s="45"/>
      <c r="G66" s="48"/>
      <c r="H66" s="48"/>
      <c r="I66" s="45"/>
      <c r="J66" s="45"/>
      <c r="K66" s="45"/>
      <c r="L66" s="45"/>
      <c r="M66" s="45"/>
      <c r="N66" s="45"/>
      <c r="O66" s="45"/>
      <c r="P66" s="84">
        <f>P67</f>
        <v>4311720</v>
      </c>
      <c r="Q66" s="73"/>
      <c r="R66" s="73"/>
      <c r="S66" s="72"/>
    </row>
    <row r="67" spans="1:19" ht="16.5" thickBot="1">
      <c r="A67" s="38" t="s">
        <v>177</v>
      </c>
      <c r="B67" s="46" t="s">
        <v>176</v>
      </c>
      <c r="C67" s="48">
        <v>4311720</v>
      </c>
      <c r="D67" s="48">
        <v>4311720</v>
      </c>
      <c r="E67" s="48"/>
      <c r="F67" s="45"/>
      <c r="G67" s="48"/>
      <c r="H67" s="48"/>
      <c r="I67" s="45"/>
      <c r="J67" s="45"/>
      <c r="K67" s="45"/>
      <c r="L67" s="45"/>
      <c r="M67" s="45"/>
      <c r="N67" s="45"/>
      <c r="O67" s="45"/>
      <c r="P67" s="85">
        <f t="shared" si="8"/>
        <v>4311720</v>
      </c>
      <c r="Q67" s="73"/>
      <c r="R67" s="73"/>
      <c r="S67" s="72"/>
    </row>
    <row r="68" spans="1:19" ht="16.5" thickBot="1">
      <c r="A68" s="86"/>
      <c r="B68" s="36" t="s">
        <v>90</v>
      </c>
      <c r="C68" s="37">
        <f t="shared" ref="C68:P68" si="11">SUM(C69:C69)</f>
        <v>917590305.59000003</v>
      </c>
      <c r="D68" s="37">
        <f t="shared" si="11"/>
        <v>883425654.63999999</v>
      </c>
      <c r="E68" s="37">
        <f t="shared" si="11"/>
        <v>34164650.950000003</v>
      </c>
      <c r="F68" s="37">
        <f t="shared" si="11"/>
        <v>0</v>
      </c>
      <c r="G68" s="37">
        <f t="shared" si="11"/>
        <v>0</v>
      </c>
      <c r="H68" s="37">
        <f t="shared" si="11"/>
        <v>0</v>
      </c>
      <c r="I68" s="37">
        <f>I69</f>
        <v>0</v>
      </c>
      <c r="J68" s="37">
        <f>SUM(J22:J56)</f>
        <v>0</v>
      </c>
      <c r="K68" s="37"/>
      <c r="L68" s="37">
        <f t="shared" si="11"/>
        <v>0</v>
      </c>
      <c r="M68" s="37"/>
      <c r="N68" s="37"/>
      <c r="O68" s="87">
        <f t="shared" si="11"/>
        <v>0</v>
      </c>
      <c r="P68" s="88">
        <f t="shared" si="11"/>
        <v>917590305.59000003</v>
      </c>
      <c r="Q68" s="73"/>
      <c r="R68" s="73"/>
      <c r="S68" s="72"/>
    </row>
    <row r="69" spans="1:19" ht="15.75" thickBot="1">
      <c r="A69" s="89" t="s">
        <v>91</v>
      </c>
      <c r="B69" s="46" t="s">
        <v>92</v>
      </c>
      <c r="C69" s="49">
        <v>917590305.59000003</v>
      </c>
      <c r="D69" s="56">
        <v>883425654.63999999</v>
      </c>
      <c r="E69" s="48">
        <v>34164650.950000003</v>
      </c>
      <c r="F69" s="48">
        <v>0</v>
      </c>
      <c r="G69" s="90"/>
      <c r="H69" s="90">
        <v>0</v>
      </c>
      <c r="I69" s="90">
        <v>0</v>
      </c>
      <c r="J69" s="90">
        <v>0</v>
      </c>
      <c r="K69" s="90"/>
      <c r="L69" s="90">
        <v>0</v>
      </c>
      <c r="M69" s="90"/>
      <c r="N69" s="90"/>
      <c r="O69" s="90">
        <v>0</v>
      </c>
      <c r="P69" s="55">
        <f>SUM(D69:I69)</f>
        <v>917590305.59000003</v>
      </c>
      <c r="Q69" s="73"/>
      <c r="R69" s="73"/>
      <c r="S69" s="72"/>
    </row>
    <row r="70" spans="1:19" ht="18.75" thickBot="1">
      <c r="A70" s="372" t="s">
        <v>93</v>
      </c>
      <c r="B70" s="373"/>
      <c r="C70" s="57">
        <f t="shared" ref="C70:P70" si="12">SUM(C16+C68)</f>
        <v>1422950552.01</v>
      </c>
      <c r="D70" s="57">
        <f t="shared" si="12"/>
        <v>1317063456.02</v>
      </c>
      <c r="E70" s="57">
        <f t="shared" si="12"/>
        <v>105837863.95</v>
      </c>
      <c r="F70" s="57">
        <f t="shared" si="12"/>
        <v>49232.04</v>
      </c>
      <c r="G70" s="57">
        <f t="shared" si="12"/>
        <v>0</v>
      </c>
      <c r="H70" s="57">
        <f t="shared" si="12"/>
        <v>0</v>
      </c>
      <c r="I70" s="57">
        <f t="shared" si="12"/>
        <v>0</v>
      </c>
      <c r="J70" s="57">
        <f t="shared" si="12"/>
        <v>0</v>
      </c>
      <c r="K70" s="57">
        <f t="shared" si="12"/>
        <v>0</v>
      </c>
      <c r="L70" s="57">
        <f t="shared" si="12"/>
        <v>0</v>
      </c>
      <c r="M70" s="57">
        <f t="shared" si="12"/>
        <v>0</v>
      </c>
      <c r="N70" s="57">
        <f t="shared" si="12"/>
        <v>0</v>
      </c>
      <c r="O70" s="57">
        <f t="shared" si="12"/>
        <v>0</v>
      </c>
      <c r="P70" s="57">
        <f t="shared" si="12"/>
        <v>1422950552.01</v>
      </c>
      <c r="Q70" s="73"/>
      <c r="R70" s="73"/>
      <c r="S70" s="72"/>
    </row>
    <row r="71" spans="1:19">
      <c r="A71" s="58" t="s">
        <v>94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72"/>
      <c r="R71" s="73"/>
      <c r="S71" s="72"/>
    </row>
    <row r="72" spans="1:19">
      <c r="A72" s="9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6"/>
      <c r="Q72" s="72"/>
      <c r="R72" s="72"/>
      <c r="S72" s="72"/>
    </row>
    <row r="73" spans="1:19">
      <c r="A73" s="92">
        <f ca="1">TODAY()</f>
        <v>41415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72"/>
      <c r="R73" s="72"/>
      <c r="S73" s="72"/>
    </row>
    <row r="74" spans="1:19" ht="13.5" thickBot="1">
      <c r="A74" s="62"/>
      <c r="B74" s="63" t="s">
        <v>95</v>
      </c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72"/>
      <c r="R74" s="72"/>
      <c r="S74" s="72"/>
    </row>
    <row r="75" spans="1:19">
      <c r="A75" s="62"/>
      <c r="B75" s="93" t="s">
        <v>178</v>
      </c>
      <c r="C75" s="94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72"/>
      <c r="R75" s="72"/>
      <c r="S75" s="73"/>
    </row>
    <row r="76" spans="1:19" ht="13.5" thickBo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72"/>
      <c r="R76" s="72"/>
      <c r="S76" s="72"/>
    </row>
    <row r="77" spans="1:19" ht="15">
      <c r="Q77" s="72"/>
      <c r="R77" s="47"/>
      <c r="S77" s="72"/>
    </row>
    <row r="78" spans="1:19">
      <c r="Q78" s="72"/>
      <c r="R78" s="73"/>
      <c r="S78" s="72"/>
    </row>
    <row r="79" spans="1:19">
      <c r="Q79" s="72"/>
      <c r="R79" s="72"/>
      <c r="S79" s="72"/>
    </row>
    <row r="80" spans="1:19">
      <c r="Q80" s="72"/>
      <c r="R80" s="72"/>
      <c r="S80" s="72"/>
    </row>
    <row r="81" spans="17:19">
      <c r="Q81" s="72"/>
      <c r="R81" s="72"/>
      <c r="S81" s="72"/>
    </row>
    <row r="82" spans="17:19">
      <c r="Q82" s="72"/>
      <c r="R82" s="72"/>
      <c r="S82" s="72"/>
    </row>
    <row r="83" spans="17:19">
      <c r="Q83" s="72"/>
      <c r="R83" s="72"/>
      <c r="S83" s="72"/>
    </row>
    <row r="84" spans="17:19">
      <c r="Q84" s="72"/>
      <c r="R84" s="73"/>
      <c r="S84" s="72"/>
    </row>
  </sheetData>
  <mergeCells count="8">
    <mergeCell ref="A8:B8"/>
    <mergeCell ref="A70:B70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37" right="0.6692913385826772" top="0.19685039370078741" bottom="0.19685039370078741" header="0.31496062992125984" footer="0.19685039370078741"/>
  <pageSetup paperSize="5" scale="50" orientation="landscape" horizontalDpi="300" verticalDpi="300" r:id="rId1"/>
  <headerFooter alignWithMargins="0">
    <oddHeader>&amp;F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45"/>
  <sheetViews>
    <sheetView zoomScale="75" workbookViewId="0">
      <selection activeCell="G37" sqref="G37"/>
    </sheetView>
  </sheetViews>
  <sheetFormatPr baseColWidth="10" defaultRowHeight="15"/>
  <cols>
    <col min="1" max="1" width="15.85546875" style="3" customWidth="1"/>
    <col min="2" max="2" width="45.28515625" style="3" customWidth="1"/>
    <col min="3" max="3" width="20.85546875" style="3" customWidth="1"/>
    <col min="4" max="4" width="19.7109375" style="3" hidden="1" customWidth="1"/>
    <col min="5" max="5" width="18.5703125" style="3" hidden="1" customWidth="1"/>
    <col min="6" max="6" width="20.140625" style="3" hidden="1" customWidth="1"/>
    <col min="7" max="7" width="22.85546875" style="3" customWidth="1"/>
    <col min="8" max="8" width="20.28515625" style="3" hidden="1" customWidth="1"/>
    <col min="9" max="9" width="19.140625" style="3" hidden="1" customWidth="1"/>
    <col min="10" max="10" width="23.85546875" style="3" hidden="1" customWidth="1"/>
    <col min="11" max="11" width="21.85546875" style="3" hidden="1" customWidth="1"/>
    <col min="12" max="12" width="22.140625" style="3" hidden="1" customWidth="1"/>
    <col min="13" max="13" width="21.140625" style="3" hidden="1" customWidth="1"/>
    <col min="14" max="14" width="20.140625" style="3" hidden="1" customWidth="1"/>
    <col min="15" max="15" width="21.7109375" style="3" hidden="1" customWidth="1"/>
    <col min="16" max="16" width="20.85546875" style="3" customWidth="1"/>
    <col min="17" max="17" width="18.5703125" style="3" hidden="1" customWidth="1"/>
    <col min="18" max="18" width="21.140625" style="3" hidden="1" customWidth="1"/>
    <col min="19" max="19" width="20.42578125" style="3" hidden="1" customWidth="1"/>
    <col min="20" max="20" width="20.7109375" style="3" customWidth="1"/>
    <col min="21" max="21" width="20.5703125" style="3" hidden="1" customWidth="1"/>
    <col min="22" max="22" width="21.7109375" style="3" hidden="1" customWidth="1"/>
    <col min="23" max="23" width="17.28515625" style="3" hidden="1" customWidth="1"/>
    <col min="24" max="24" width="17.7109375" style="3" hidden="1" customWidth="1"/>
    <col min="25" max="25" width="17.140625" style="3" hidden="1" customWidth="1"/>
    <col min="26" max="26" width="16.5703125" style="3" hidden="1" customWidth="1"/>
    <col min="27" max="27" width="21" style="3" hidden="1" customWidth="1"/>
    <col min="28" max="28" width="20.7109375" style="3" hidden="1" customWidth="1"/>
    <col min="29" max="29" width="21.5703125" style="3" customWidth="1"/>
    <col min="30" max="30" width="18.140625" style="3" hidden="1" customWidth="1"/>
    <col min="31" max="31" width="20" style="3" hidden="1" customWidth="1"/>
    <col min="32" max="32" width="19.5703125" style="3" hidden="1" customWidth="1"/>
    <col min="33" max="33" width="20.42578125" style="3" customWidth="1"/>
    <col min="34" max="35" width="21.85546875" style="3" hidden="1" customWidth="1"/>
    <col min="36" max="36" width="20" style="3" hidden="1" customWidth="1"/>
    <col min="37" max="37" width="21" style="3" hidden="1" customWidth="1"/>
    <col min="38" max="38" width="21.85546875" style="3" hidden="1" customWidth="1"/>
    <col min="39" max="39" width="24.5703125" style="3" hidden="1" customWidth="1"/>
    <col min="40" max="40" width="21.28515625" style="3" hidden="1" customWidth="1"/>
    <col min="41" max="41" width="20.7109375" style="3" hidden="1" customWidth="1"/>
    <col min="42" max="42" width="21.28515625" style="3" bestFit="1" customWidth="1"/>
    <col min="43" max="43" width="21.28515625" style="1" bestFit="1" customWidth="1"/>
    <col min="44" max="44" width="19.5703125" style="1" customWidth="1"/>
    <col min="45" max="45" width="17.7109375" style="2" customWidth="1"/>
    <col min="46" max="46" width="11.42578125" style="3"/>
    <col min="47" max="47" width="14.140625" style="3" customWidth="1"/>
    <col min="48" max="48" width="17.42578125" style="3" bestFit="1" customWidth="1"/>
    <col min="49" max="16384" width="11.42578125" style="3"/>
  </cols>
  <sheetData>
    <row r="1" spans="1:49" ht="18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7"/>
    </row>
    <row r="2" spans="1:49" ht="15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30"/>
    </row>
    <row r="3" spans="1:49" ht="18">
      <c r="A3" s="331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3"/>
    </row>
    <row r="4" spans="1:49" ht="15.75">
      <c r="A4" s="328" t="s">
        <v>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30"/>
    </row>
    <row r="5" spans="1:49" ht="20.25">
      <c r="A5" s="334" t="s">
        <v>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6"/>
    </row>
    <row r="6" spans="1:49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I6" s="6"/>
      <c r="AJ6" s="6"/>
      <c r="AK6" s="6"/>
      <c r="AL6" s="6"/>
      <c r="AM6" s="6"/>
      <c r="AN6" s="6"/>
      <c r="AO6" s="6"/>
      <c r="AP6" s="8"/>
      <c r="AQ6" s="9"/>
    </row>
    <row r="7" spans="1:49" ht="15.75">
      <c r="A7" s="370" t="s">
        <v>5</v>
      </c>
      <c r="B7" s="371"/>
      <c r="C7" s="10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1" t="s">
        <v>7</v>
      </c>
      <c r="AD7" s="12"/>
      <c r="AE7" s="12"/>
      <c r="AF7" s="12"/>
      <c r="AG7" s="12"/>
      <c r="AH7" s="7"/>
      <c r="AI7" s="12"/>
      <c r="AJ7" s="12"/>
      <c r="AK7" s="12"/>
      <c r="AL7" s="12"/>
      <c r="AM7" s="12"/>
      <c r="AN7" s="12"/>
      <c r="AO7" s="12"/>
      <c r="AP7" s="13" t="s">
        <v>98</v>
      </c>
      <c r="AQ7" s="14"/>
    </row>
    <row r="8" spans="1:49" ht="20.25">
      <c r="A8" s="370" t="s">
        <v>9</v>
      </c>
      <c r="B8" s="371"/>
      <c r="C8" s="15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1" t="s">
        <v>11</v>
      </c>
      <c r="AD8" s="12"/>
      <c r="AE8" s="12"/>
      <c r="AF8" s="12"/>
      <c r="AG8" s="12"/>
      <c r="AH8" s="7"/>
      <c r="AI8" s="12"/>
      <c r="AJ8" s="12"/>
      <c r="AK8" s="12"/>
      <c r="AL8" s="12"/>
      <c r="AM8" s="12"/>
      <c r="AN8" s="12"/>
      <c r="AO8" s="12"/>
      <c r="AP8" s="17">
        <v>2013</v>
      </c>
      <c r="AQ8" s="18"/>
    </row>
    <row r="9" spans="1:49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</row>
    <row r="10" spans="1:49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9">
      <c r="A11" s="25" t="s">
        <v>12</v>
      </c>
      <c r="B11" s="25" t="s">
        <v>13</v>
      </c>
      <c r="C11" s="25" t="s">
        <v>14</v>
      </c>
      <c r="D11" s="25" t="s">
        <v>15</v>
      </c>
      <c r="E11" s="25" t="s">
        <v>15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15</v>
      </c>
      <c r="M11" s="25" t="s">
        <v>15</v>
      </c>
      <c r="N11" s="25" t="s">
        <v>15</v>
      </c>
      <c r="O11" s="25" t="s">
        <v>15</v>
      </c>
      <c r="P11" s="25" t="s">
        <v>15</v>
      </c>
      <c r="Q11" s="25" t="s">
        <v>16</v>
      </c>
      <c r="R11" s="25" t="s">
        <v>16</v>
      </c>
      <c r="S11" s="25" t="s">
        <v>16</v>
      </c>
      <c r="T11" s="25" t="s">
        <v>16</v>
      </c>
      <c r="U11" s="25" t="s">
        <v>16</v>
      </c>
      <c r="V11" s="25" t="s">
        <v>16</v>
      </c>
      <c r="W11" s="25" t="s">
        <v>16</v>
      </c>
      <c r="X11" s="25" t="s">
        <v>16</v>
      </c>
      <c r="Y11" s="25" t="s">
        <v>16</v>
      </c>
      <c r="Z11" s="25" t="s">
        <v>16</v>
      </c>
      <c r="AA11" s="25" t="s">
        <v>16</v>
      </c>
      <c r="AB11" s="25" t="s">
        <v>16</v>
      </c>
      <c r="AC11" s="25" t="s">
        <v>16</v>
      </c>
      <c r="AD11" s="25" t="s">
        <v>17</v>
      </c>
      <c r="AE11" s="25" t="s">
        <v>17</v>
      </c>
      <c r="AF11" s="25" t="s">
        <v>17</v>
      </c>
      <c r="AG11" s="25" t="s">
        <v>17</v>
      </c>
      <c r="AH11" s="25" t="s">
        <v>17</v>
      </c>
      <c r="AI11" s="25" t="s">
        <v>17</v>
      </c>
      <c r="AJ11" s="25" t="s">
        <v>17</v>
      </c>
      <c r="AK11" s="25" t="s">
        <v>17</v>
      </c>
      <c r="AL11" s="25" t="s">
        <v>17</v>
      </c>
      <c r="AM11" s="25" t="s">
        <v>17</v>
      </c>
      <c r="AN11" s="25" t="s">
        <v>17</v>
      </c>
      <c r="AO11" s="25" t="s">
        <v>17</v>
      </c>
      <c r="AP11" s="25" t="s">
        <v>17</v>
      </c>
    </row>
    <row r="12" spans="1:49" ht="15.75" thickBot="1">
      <c r="A12" s="26" t="s">
        <v>18</v>
      </c>
      <c r="B12" s="26"/>
      <c r="C12" s="26" t="s">
        <v>19</v>
      </c>
      <c r="D12" s="26" t="s">
        <v>20</v>
      </c>
      <c r="E12" s="26" t="s">
        <v>21</v>
      </c>
      <c r="F12" s="26" t="s">
        <v>22</v>
      </c>
      <c r="G12" s="26" t="s">
        <v>23</v>
      </c>
      <c r="H12" s="26" t="s">
        <v>24</v>
      </c>
      <c r="I12" s="26" t="s">
        <v>25</v>
      </c>
      <c r="J12" s="26" t="s">
        <v>26</v>
      </c>
      <c r="K12" s="26" t="s">
        <v>27</v>
      </c>
      <c r="L12" s="26" t="s">
        <v>28</v>
      </c>
      <c r="M12" s="26" t="s">
        <v>29</v>
      </c>
      <c r="N12" s="26" t="s">
        <v>30</v>
      </c>
      <c r="O12" s="26" t="s">
        <v>31</v>
      </c>
      <c r="P12" s="26" t="s">
        <v>32</v>
      </c>
      <c r="Q12" s="26" t="s">
        <v>20</v>
      </c>
      <c r="R12" s="26" t="s">
        <v>21</v>
      </c>
      <c r="S12" s="26" t="s">
        <v>22</v>
      </c>
      <c r="T12" s="26" t="s">
        <v>33</v>
      </c>
      <c r="U12" s="26" t="s">
        <v>34</v>
      </c>
      <c r="V12" s="26" t="s">
        <v>35</v>
      </c>
      <c r="W12" s="26" t="s">
        <v>36</v>
      </c>
      <c r="X12" s="26" t="s">
        <v>27</v>
      </c>
      <c r="Y12" s="26" t="s">
        <v>28</v>
      </c>
      <c r="Z12" s="26" t="s">
        <v>37</v>
      </c>
      <c r="AA12" s="26" t="s">
        <v>30</v>
      </c>
      <c r="AB12" s="26" t="s">
        <v>31</v>
      </c>
      <c r="AC12" s="26" t="s">
        <v>38</v>
      </c>
      <c r="AD12" s="26" t="s">
        <v>20</v>
      </c>
      <c r="AE12" s="26" t="s">
        <v>21</v>
      </c>
      <c r="AF12" s="26" t="s">
        <v>22</v>
      </c>
      <c r="AG12" s="26" t="s">
        <v>33</v>
      </c>
      <c r="AH12" s="26" t="s">
        <v>34</v>
      </c>
      <c r="AI12" s="26" t="s">
        <v>35</v>
      </c>
      <c r="AJ12" s="26" t="s">
        <v>36</v>
      </c>
      <c r="AK12" s="26" t="s">
        <v>27</v>
      </c>
      <c r="AL12" s="26" t="s">
        <v>28</v>
      </c>
      <c r="AM12" s="26" t="s">
        <v>37</v>
      </c>
      <c r="AN12" s="26" t="s">
        <v>30</v>
      </c>
      <c r="AO12" s="26" t="s">
        <v>31</v>
      </c>
      <c r="AP12" s="26" t="s">
        <v>32</v>
      </c>
      <c r="AS12" s="1"/>
      <c r="AT12" s="1"/>
      <c r="AU12" s="1"/>
      <c r="AV12" s="1"/>
      <c r="AW12" s="1"/>
    </row>
    <row r="13" spans="1:49" ht="15.75" thickBot="1">
      <c r="A13" s="28">
        <v>1</v>
      </c>
      <c r="B13" s="29">
        <v>2</v>
      </c>
      <c r="C13" s="29"/>
      <c r="D13" s="29"/>
      <c r="E13" s="29"/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4</v>
      </c>
      <c r="Q13" s="29"/>
      <c r="R13" s="29"/>
      <c r="S13" s="29">
        <v>5</v>
      </c>
      <c r="T13" s="29">
        <v>5</v>
      </c>
      <c r="U13" s="29">
        <v>5</v>
      </c>
      <c r="V13" s="29">
        <v>5</v>
      </c>
      <c r="W13" s="29">
        <v>5</v>
      </c>
      <c r="X13" s="29">
        <v>5</v>
      </c>
      <c r="Y13" s="29">
        <v>5</v>
      </c>
      <c r="Z13" s="29">
        <v>5</v>
      </c>
      <c r="AA13" s="29">
        <v>5</v>
      </c>
      <c r="AB13" s="29">
        <v>5</v>
      </c>
      <c r="AC13" s="29">
        <v>6</v>
      </c>
      <c r="AD13" s="29"/>
      <c r="AE13" s="29"/>
      <c r="AF13" s="29">
        <v>7</v>
      </c>
      <c r="AG13" s="29">
        <v>7</v>
      </c>
      <c r="AH13" s="29">
        <v>7</v>
      </c>
      <c r="AI13" s="29">
        <v>7</v>
      </c>
      <c r="AJ13" s="29">
        <v>7</v>
      </c>
      <c r="AK13" s="29">
        <v>7</v>
      </c>
      <c r="AL13" s="29">
        <v>7</v>
      </c>
      <c r="AM13" s="29">
        <v>7</v>
      </c>
      <c r="AN13" s="29">
        <v>7</v>
      </c>
      <c r="AO13" s="29">
        <v>7</v>
      </c>
      <c r="AP13" s="30">
        <v>8</v>
      </c>
      <c r="AS13" s="1"/>
      <c r="AT13" s="1"/>
      <c r="AU13" s="1"/>
      <c r="AV13" s="1"/>
      <c r="AW13" s="1"/>
    </row>
    <row r="14" spans="1:49" s="34" customFormat="1" ht="16.5" thickBot="1">
      <c r="A14" s="31"/>
      <c r="B14" s="32" t="s">
        <v>218</v>
      </c>
      <c r="C14" s="33">
        <f>C16</f>
        <v>21000000</v>
      </c>
      <c r="D14" s="33">
        <f>D16</f>
        <v>0</v>
      </c>
      <c r="E14" s="33">
        <f t="shared" ref="E14:AP14" si="0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"/>
      <c r="AR14" s="1"/>
      <c r="AS14" s="1"/>
      <c r="AT14" s="1"/>
      <c r="AU14" s="1"/>
      <c r="AV14" s="1"/>
      <c r="AW14" s="1"/>
    </row>
    <row r="15" spans="1:49" s="52" customFormat="1" ht="16.5" thickBot="1">
      <c r="A15" s="51"/>
      <c r="B15" s="36" t="s">
        <v>83</v>
      </c>
      <c r="C15" s="37">
        <f t="shared" ref="C15:AP15" si="1">SUM(C16:C17)</f>
        <v>21000000</v>
      </c>
      <c r="D15" s="37">
        <f t="shared" si="1"/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37">
        <f t="shared" si="1"/>
        <v>0</v>
      </c>
      <c r="N15" s="37">
        <f t="shared" si="1"/>
        <v>0</v>
      </c>
      <c r="O15" s="37">
        <f t="shared" si="1"/>
        <v>0</v>
      </c>
      <c r="P15" s="37">
        <f t="shared" si="1"/>
        <v>0</v>
      </c>
      <c r="Q15" s="37">
        <f t="shared" si="1"/>
        <v>0</v>
      </c>
      <c r="R15" s="37">
        <f t="shared" si="1"/>
        <v>0</v>
      </c>
      <c r="S15" s="37">
        <f t="shared" si="1"/>
        <v>0</v>
      </c>
      <c r="T15" s="37">
        <f t="shared" si="1"/>
        <v>0</v>
      </c>
      <c r="U15" s="37">
        <f t="shared" si="1"/>
        <v>0</v>
      </c>
      <c r="V15" s="37">
        <f t="shared" si="1"/>
        <v>0</v>
      </c>
      <c r="W15" s="37">
        <f t="shared" si="1"/>
        <v>0</v>
      </c>
      <c r="X15" s="37">
        <f t="shared" si="1"/>
        <v>0</v>
      </c>
      <c r="Y15" s="37">
        <f t="shared" si="1"/>
        <v>0</v>
      </c>
      <c r="Z15" s="37">
        <f t="shared" si="1"/>
        <v>0</v>
      </c>
      <c r="AA15" s="37">
        <f t="shared" si="1"/>
        <v>0</v>
      </c>
      <c r="AB15" s="37">
        <f t="shared" si="1"/>
        <v>0</v>
      </c>
      <c r="AC15" s="37">
        <f t="shared" si="1"/>
        <v>0</v>
      </c>
      <c r="AD15" s="37">
        <f t="shared" si="1"/>
        <v>0</v>
      </c>
      <c r="AE15" s="37">
        <f t="shared" si="1"/>
        <v>0</v>
      </c>
      <c r="AF15" s="37">
        <f t="shared" si="1"/>
        <v>0</v>
      </c>
      <c r="AG15" s="37">
        <f t="shared" si="1"/>
        <v>0</v>
      </c>
      <c r="AH15" s="37">
        <f t="shared" si="1"/>
        <v>0</v>
      </c>
      <c r="AI15" s="37">
        <f t="shared" si="1"/>
        <v>0</v>
      </c>
      <c r="AJ15" s="37">
        <f t="shared" si="1"/>
        <v>0</v>
      </c>
      <c r="AK15" s="37">
        <f t="shared" si="1"/>
        <v>0</v>
      </c>
      <c r="AL15" s="37">
        <f t="shared" si="1"/>
        <v>0</v>
      </c>
      <c r="AM15" s="37">
        <f t="shared" si="1"/>
        <v>0</v>
      </c>
      <c r="AN15" s="37">
        <f t="shared" si="1"/>
        <v>0</v>
      </c>
      <c r="AO15" s="37">
        <f t="shared" si="1"/>
        <v>0</v>
      </c>
      <c r="AP15" s="37">
        <f t="shared" si="1"/>
        <v>0</v>
      </c>
      <c r="AQ15" s="1"/>
      <c r="AR15" s="1"/>
      <c r="AS15" s="1"/>
      <c r="AT15" s="1"/>
      <c r="AU15" s="1"/>
      <c r="AV15" s="1"/>
      <c r="AW15" s="1"/>
    </row>
    <row r="16" spans="1:49" s="42" customFormat="1" ht="15.75" thickBot="1">
      <c r="A16" s="96" t="s">
        <v>219</v>
      </c>
      <c r="B16" s="53" t="s">
        <v>220</v>
      </c>
      <c r="C16" s="50">
        <v>21000000</v>
      </c>
      <c r="D16" s="50">
        <v>0</v>
      </c>
      <c r="E16" s="50"/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/>
      <c r="N16" s="50"/>
      <c r="O16" s="50">
        <v>0</v>
      </c>
      <c r="P16" s="54">
        <f>SUM(D16:O16)</f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40">
        <v>0</v>
      </c>
      <c r="Y16" s="50"/>
      <c r="Z16" s="50">
        <v>0</v>
      </c>
      <c r="AA16" s="50"/>
      <c r="AB16" s="50">
        <v>0</v>
      </c>
      <c r="AC16" s="54">
        <f>SUM(Q16:AB16)</f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/>
      <c r="AK16" s="50">
        <v>0</v>
      </c>
      <c r="AL16" s="50">
        <v>0</v>
      </c>
      <c r="AM16" s="50">
        <v>0</v>
      </c>
      <c r="AN16" s="50"/>
      <c r="AO16" s="50">
        <v>0</v>
      </c>
      <c r="AP16" s="55">
        <f>SUM(AD16:AO16)</f>
        <v>0</v>
      </c>
      <c r="AQ16" s="1"/>
      <c r="AR16" s="1"/>
      <c r="AS16" s="1"/>
      <c r="AT16" s="1"/>
      <c r="AU16" s="1"/>
      <c r="AV16" s="1"/>
      <c r="AW16" s="1"/>
    </row>
    <row r="17" spans="1:49" s="42" customFormat="1" ht="15.75" hidden="1" thickBot="1">
      <c r="A17" s="96" t="s">
        <v>86</v>
      </c>
      <c r="B17" s="53" t="s">
        <v>87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4">
        <f>SUM(D17:O17)</f>
        <v>0</v>
      </c>
      <c r="Q17" s="40"/>
      <c r="R17" s="40"/>
      <c r="S17" s="40"/>
      <c r="T17" s="40"/>
      <c r="U17" s="40"/>
      <c r="V17" s="40"/>
      <c r="W17" s="40"/>
      <c r="X17" s="40">
        <v>0</v>
      </c>
      <c r="Y17" s="40"/>
      <c r="Z17" s="40"/>
      <c r="AA17" s="40"/>
      <c r="AB17" s="40"/>
      <c r="AC17" s="54">
        <f>SUM(Q17:AB17)</f>
        <v>0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5">
        <f>SUM(AD17:AO17)</f>
        <v>0</v>
      </c>
      <c r="AQ17" s="1"/>
      <c r="AR17" s="1"/>
      <c r="AS17" s="1"/>
      <c r="AT17" s="1"/>
      <c r="AU17" s="1"/>
      <c r="AV17" s="1"/>
      <c r="AW17" s="1"/>
    </row>
    <row r="18" spans="1:49" s="42" customFormat="1" ht="31.5" hidden="1" customHeight="1" thickBot="1">
      <c r="A18" s="89" t="s">
        <v>221</v>
      </c>
      <c r="B18" s="97" t="s">
        <v>222</v>
      </c>
      <c r="C18" s="40"/>
      <c r="D18" s="56"/>
      <c r="E18" s="40"/>
      <c r="F18" s="40"/>
      <c r="G18" s="40"/>
      <c r="H18" s="41"/>
      <c r="I18" s="40"/>
      <c r="J18" s="40"/>
      <c r="K18" s="40"/>
      <c r="L18" s="40"/>
      <c r="M18" s="40"/>
      <c r="N18" s="40"/>
      <c r="O18" s="56"/>
      <c r="P18" s="56">
        <f>SUM(D18:O18)</f>
        <v>0</v>
      </c>
      <c r="Q18" s="56"/>
      <c r="R18" s="40"/>
      <c r="S18" s="40"/>
      <c r="T18" s="40"/>
      <c r="U18" s="41"/>
      <c r="V18" s="40"/>
      <c r="W18" s="40"/>
      <c r="X18" s="40"/>
      <c r="Y18" s="40"/>
      <c r="Z18" s="40"/>
      <c r="AA18" s="40"/>
      <c r="AB18" s="40"/>
      <c r="AC18" s="48">
        <f>SUM(Q18:AB18)</f>
        <v>0</v>
      </c>
      <c r="AD18" s="56"/>
      <c r="AE18" s="40"/>
      <c r="AF18" s="40"/>
      <c r="AG18" s="40"/>
      <c r="AH18" s="41"/>
      <c r="AI18" s="40"/>
      <c r="AJ18" s="40"/>
      <c r="AK18" s="40"/>
      <c r="AL18" s="40"/>
      <c r="AM18" s="40"/>
      <c r="AN18" s="40"/>
      <c r="AO18" s="40"/>
      <c r="AP18" s="98">
        <f>SUM(AD18:AO18)</f>
        <v>0</v>
      </c>
      <c r="AQ18" s="1"/>
      <c r="AR18" s="1"/>
      <c r="AS18" s="1"/>
      <c r="AT18" s="1"/>
      <c r="AU18" s="1"/>
      <c r="AV18" s="1"/>
      <c r="AW18" s="1"/>
    </row>
    <row r="19" spans="1:49" s="27" customFormat="1" ht="18.75" thickBot="1">
      <c r="A19" s="372" t="s">
        <v>93</v>
      </c>
      <c r="B19" s="373"/>
      <c r="C19" s="57">
        <f>C14</f>
        <v>21000000</v>
      </c>
      <c r="D19" s="57">
        <f t="shared" ref="D19:AP19" si="2">D14</f>
        <v>0</v>
      </c>
      <c r="E19" s="57">
        <f t="shared" si="2"/>
        <v>0</v>
      </c>
      <c r="F19" s="57">
        <f t="shared" si="2"/>
        <v>0</v>
      </c>
      <c r="G19" s="57">
        <f t="shared" si="2"/>
        <v>0</v>
      </c>
      <c r="H19" s="57">
        <f t="shared" si="2"/>
        <v>0</v>
      </c>
      <c r="I19" s="57">
        <f t="shared" si="2"/>
        <v>0</v>
      </c>
      <c r="J19" s="57">
        <f t="shared" si="2"/>
        <v>0</v>
      </c>
      <c r="K19" s="57">
        <f t="shared" si="2"/>
        <v>0</v>
      </c>
      <c r="L19" s="57">
        <f t="shared" si="2"/>
        <v>0</v>
      </c>
      <c r="M19" s="57">
        <f t="shared" si="2"/>
        <v>0</v>
      </c>
      <c r="N19" s="57">
        <f t="shared" si="2"/>
        <v>0</v>
      </c>
      <c r="O19" s="57">
        <f t="shared" si="2"/>
        <v>0</v>
      </c>
      <c r="P19" s="57">
        <f t="shared" si="2"/>
        <v>0</v>
      </c>
      <c r="Q19" s="57">
        <f t="shared" si="2"/>
        <v>0</v>
      </c>
      <c r="R19" s="57">
        <f t="shared" si="2"/>
        <v>0</v>
      </c>
      <c r="S19" s="57">
        <f t="shared" si="2"/>
        <v>0</v>
      </c>
      <c r="T19" s="57">
        <f t="shared" si="2"/>
        <v>0</v>
      </c>
      <c r="U19" s="57">
        <f t="shared" si="2"/>
        <v>0</v>
      </c>
      <c r="V19" s="57">
        <f t="shared" si="2"/>
        <v>0</v>
      </c>
      <c r="W19" s="57">
        <f t="shared" si="2"/>
        <v>0</v>
      </c>
      <c r="X19" s="57">
        <f t="shared" si="2"/>
        <v>0</v>
      </c>
      <c r="Y19" s="57">
        <f t="shared" si="2"/>
        <v>0</v>
      </c>
      <c r="Z19" s="57">
        <f t="shared" si="2"/>
        <v>0</v>
      </c>
      <c r="AA19" s="57">
        <f t="shared" si="2"/>
        <v>0</v>
      </c>
      <c r="AB19" s="57">
        <f t="shared" si="2"/>
        <v>0</v>
      </c>
      <c r="AC19" s="57">
        <f t="shared" si="2"/>
        <v>0</v>
      </c>
      <c r="AD19" s="57">
        <f t="shared" si="2"/>
        <v>0</v>
      </c>
      <c r="AE19" s="57">
        <f t="shared" si="2"/>
        <v>0</v>
      </c>
      <c r="AF19" s="57">
        <f t="shared" si="2"/>
        <v>0</v>
      </c>
      <c r="AG19" s="57">
        <f t="shared" si="2"/>
        <v>0</v>
      </c>
      <c r="AH19" s="57">
        <f t="shared" si="2"/>
        <v>0</v>
      </c>
      <c r="AI19" s="57">
        <f t="shared" si="2"/>
        <v>0</v>
      </c>
      <c r="AJ19" s="57">
        <f t="shared" si="2"/>
        <v>0</v>
      </c>
      <c r="AK19" s="57">
        <f t="shared" si="2"/>
        <v>0</v>
      </c>
      <c r="AL19" s="57">
        <f t="shared" si="2"/>
        <v>0</v>
      </c>
      <c r="AM19" s="57">
        <f t="shared" si="2"/>
        <v>0</v>
      </c>
      <c r="AN19" s="57">
        <f t="shared" si="2"/>
        <v>0</v>
      </c>
      <c r="AO19" s="57">
        <f t="shared" si="2"/>
        <v>0</v>
      </c>
      <c r="AP19" s="57">
        <f t="shared" si="2"/>
        <v>0</v>
      </c>
      <c r="AQ19" s="1"/>
      <c r="AR19" s="1"/>
      <c r="AS19" s="1"/>
      <c r="AT19" s="1"/>
      <c r="AU19" s="1"/>
      <c r="AV19" s="1"/>
      <c r="AW19" s="1"/>
    </row>
    <row r="20" spans="1:49">
      <c r="A20" s="58" t="s">
        <v>94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S20" s="1"/>
      <c r="AT20" s="1"/>
      <c r="AU20" s="1"/>
      <c r="AV20" s="1"/>
      <c r="AW20" s="1"/>
    </row>
    <row r="21" spans="1:49">
      <c r="A21" s="9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S21" s="1"/>
      <c r="AT21" s="1"/>
      <c r="AU21" s="1"/>
      <c r="AV21" s="1"/>
      <c r="AW21" s="1"/>
    </row>
    <row r="22" spans="1:49">
      <c r="A22" s="33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8"/>
      <c r="AS22" s="1"/>
      <c r="AT22" s="1"/>
      <c r="AU22" s="1"/>
      <c r="AV22" s="1"/>
      <c r="AW22" s="1"/>
    </row>
    <row r="23" spans="1:49" ht="30.75" customHeight="1">
      <c r="A23" s="33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8"/>
      <c r="AS23" s="1"/>
      <c r="AT23" s="1"/>
      <c r="AU23" s="1"/>
      <c r="AV23" s="1"/>
      <c r="AW23" s="1"/>
    </row>
    <row r="24" spans="1:49" hidden="1">
      <c r="A24" s="92">
        <f ca="1">TODAY()</f>
        <v>41415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6"/>
      <c r="AS24" s="1"/>
      <c r="AT24" s="1"/>
      <c r="AU24" s="1"/>
      <c r="AV24" s="1"/>
      <c r="AW24" s="1"/>
    </row>
    <row r="25" spans="1:49" hidden="1">
      <c r="A25" s="9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S25" s="1"/>
      <c r="AT25" s="1"/>
      <c r="AU25" s="1"/>
      <c r="AV25" s="1"/>
      <c r="AW25" s="1"/>
    </row>
    <row r="26" spans="1:49" hidden="1">
      <c r="A26" s="92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  <c r="AS26" s="1"/>
      <c r="AT26" s="1"/>
      <c r="AU26" s="1"/>
      <c r="AV26" s="1"/>
      <c r="AW26" s="1"/>
    </row>
    <row r="27" spans="1:49">
      <c r="A27" s="62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  <c r="AS27" s="1"/>
      <c r="AT27" s="1"/>
      <c r="AU27" s="1"/>
      <c r="AV27" s="1"/>
      <c r="AW27" s="1"/>
    </row>
    <row r="28" spans="1:49" ht="15.75" thickBot="1">
      <c r="A28" s="62"/>
      <c r="B28" s="63" t="s">
        <v>95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 t="s">
        <v>223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4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6"/>
      <c r="AS28" s="1"/>
      <c r="AT28" s="1"/>
      <c r="AU28" s="1"/>
      <c r="AV28" s="1"/>
      <c r="AW28" s="1"/>
    </row>
    <row r="29" spans="1:49" ht="15.75">
      <c r="A29" s="62"/>
      <c r="B29" s="67"/>
      <c r="C29" s="374" t="s">
        <v>96</v>
      </c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65"/>
      <c r="R29" s="65"/>
      <c r="S29" s="65"/>
      <c r="T29" s="68"/>
      <c r="U29" s="65"/>
      <c r="V29" s="65"/>
      <c r="W29" s="65"/>
      <c r="X29" s="65"/>
      <c r="Y29" s="65"/>
      <c r="Z29" s="65"/>
      <c r="AA29" s="65"/>
      <c r="AB29" s="65"/>
      <c r="AC29" s="67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</row>
    <row r="30" spans="1:49">
      <c r="A30" s="6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</row>
    <row r="31" spans="1:49">
      <c r="A31" s="9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</row>
    <row r="32" spans="1:49" ht="15.75" thickBo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1"/>
    </row>
    <row r="39" spans="6:18"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6:18"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6:18"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6:18"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6:18"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6:18"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6:18"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</sheetData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4" right="0.19685039370078741" top="0.15748031496062992" bottom="0.19685039370078741" header="0" footer="0.19685039370078741"/>
  <pageSetup paperSize="5" scale="75" orientation="landscape" horizontalDpi="300" verticalDpi="300" r:id="rId1"/>
  <headerFooter alignWithMargins="0">
    <oddHeader>&amp;F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T235"/>
  <sheetViews>
    <sheetView topLeftCell="A22" workbookViewId="0">
      <selection activeCell="AG30" sqref="AG30"/>
    </sheetView>
  </sheetViews>
  <sheetFormatPr baseColWidth="10" defaultRowHeight="12.75"/>
  <cols>
    <col min="1" max="1" width="15.85546875" style="155" customWidth="1"/>
    <col min="2" max="2" width="55.28515625" style="155" customWidth="1"/>
    <col min="3" max="3" width="30.7109375" style="155" customWidth="1"/>
    <col min="4" max="4" width="18" style="155" hidden="1" customWidth="1"/>
    <col min="5" max="5" width="17.85546875" style="155" hidden="1" customWidth="1"/>
    <col min="6" max="6" width="20.42578125" style="155" hidden="1" customWidth="1"/>
    <col min="7" max="7" width="25" style="155" customWidth="1"/>
    <col min="8" max="8" width="27.5703125" style="155" hidden="1" customWidth="1"/>
    <col min="9" max="9" width="14.7109375" style="155" hidden="1" customWidth="1"/>
    <col min="10" max="10" width="14.85546875" style="155" hidden="1" customWidth="1"/>
    <col min="11" max="11" width="24.5703125" style="155" hidden="1" customWidth="1"/>
    <col min="12" max="12" width="23.28515625" style="155" hidden="1" customWidth="1"/>
    <col min="13" max="13" width="23.5703125" style="155" hidden="1" customWidth="1"/>
    <col min="14" max="14" width="18.85546875" style="155" hidden="1" customWidth="1"/>
    <col min="15" max="15" width="23.7109375" style="155" hidden="1" customWidth="1"/>
    <col min="16" max="16" width="21.5703125" style="155" customWidth="1"/>
    <col min="17" max="17" width="19.7109375" style="155" hidden="1" customWidth="1"/>
    <col min="18" max="18" width="20" style="155" hidden="1" customWidth="1"/>
    <col min="19" max="19" width="19.5703125" style="155" hidden="1" customWidth="1"/>
    <col min="20" max="20" width="20.42578125" style="155" customWidth="1"/>
    <col min="21" max="21" width="18.5703125" style="155" hidden="1" customWidth="1"/>
    <col min="22" max="22" width="14.5703125" style="155" hidden="1" customWidth="1"/>
    <col min="23" max="23" width="20.7109375" style="155" hidden="1" customWidth="1"/>
    <col min="24" max="24" width="18.85546875" style="155" hidden="1" customWidth="1"/>
    <col min="25" max="25" width="19" style="155" hidden="1" customWidth="1"/>
    <col min="26" max="26" width="22.42578125" style="155" hidden="1" customWidth="1"/>
    <col min="27" max="27" width="19.85546875" style="155" hidden="1" customWidth="1"/>
    <col min="28" max="28" width="15.42578125" style="155" hidden="1" customWidth="1"/>
    <col min="29" max="29" width="17.5703125" style="155" customWidth="1"/>
    <col min="30" max="30" width="21.140625" style="155" customWidth="1"/>
    <col min="31" max="31" width="21" style="155" customWidth="1"/>
    <col min="32" max="32" width="17.28515625" style="155" customWidth="1"/>
    <col min="33" max="33" width="14" style="155" customWidth="1"/>
    <col min="34" max="34" width="15.28515625" style="155" bestFit="1" customWidth="1"/>
    <col min="35" max="36" width="0" style="155" hidden="1" customWidth="1"/>
    <col min="37" max="37" width="11.7109375" style="155" hidden="1" customWidth="1"/>
    <col min="38" max="38" width="15.28515625" style="261" bestFit="1" customWidth="1"/>
    <col min="39" max="39" width="11.42578125" style="155"/>
    <col min="40" max="40" width="15.28515625" style="155" bestFit="1" customWidth="1"/>
    <col min="41" max="256" width="11.42578125" style="155"/>
    <col min="257" max="257" width="15.85546875" style="155" customWidth="1"/>
    <col min="258" max="258" width="55.28515625" style="155" customWidth="1"/>
    <col min="259" max="259" width="30.7109375" style="155" customWidth="1"/>
    <col min="260" max="262" width="0" style="155" hidden="1" customWidth="1"/>
    <col min="263" max="263" width="25" style="155" customWidth="1"/>
    <col min="264" max="271" width="0" style="155" hidden="1" customWidth="1"/>
    <col min="272" max="272" width="21.5703125" style="155" customWidth="1"/>
    <col min="273" max="275" width="0" style="155" hidden="1" customWidth="1"/>
    <col min="276" max="276" width="20.42578125" style="155" customWidth="1"/>
    <col min="277" max="284" width="0" style="155" hidden="1" customWidth="1"/>
    <col min="285" max="285" width="17.5703125" style="155" customWidth="1"/>
    <col min="286" max="286" width="21.140625" style="155" customWidth="1"/>
    <col min="287" max="287" width="21" style="155" customWidth="1"/>
    <col min="288" max="288" width="17.28515625" style="155" customWidth="1"/>
    <col min="289" max="289" width="14" style="155" customWidth="1"/>
    <col min="290" max="290" width="15.28515625" style="155" bestFit="1" customWidth="1"/>
    <col min="291" max="293" width="0" style="155" hidden="1" customWidth="1"/>
    <col min="294" max="294" width="15.28515625" style="155" bestFit="1" customWidth="1"/>
    <col min="295" max="295" width="11.42578125" style="155"/>
    <col min="296" max="296" width="15.28515625" style="155" bestFit="1" customWidth="1"/>
    <col min="297" max="512" width="11.42578125" style="155"/>
    <col min="513" max="513" width="15.85546875" style="155" customWidth="1"/>
    <col min="514" max="514" width="55.28515625" style="155" customWidth="1"/>
    <col min="515" max="515" width="30.7109375" style="155" customWidth="1"/>
    <col min="516" max="518" width="0" style="155" hidden="1" customWidth="1"/>
    <col min="519" max="519" width="25" style="155" customWidth="1"/>
    <col min="520" max="527" width="0" style="155" hidden="1" customWidth="1"/>
    <col min="528" max="528" width="21.5703125" style="155" customWidth="1"/>
    <col min="529" max="531" width="0" style="155" hidden="1" customWidth="1"/>
    <col min="532" max="532" width="20.42578125" style="155" customWidth="1"/>
    <col min="533" max="540" width="0" style="155" hidden="1" customWidth="1"/>
    <col min="541" max="541" width="17.5703125" style="155" customWidth="1"/>
    <col min="542" max="542" width="21.140625" style="155" customWidth="1"/>
    <col min="543" max="543" width="21" style="155" customWidth="1"/>
    <col min="544" max="544" width="17.28515625" style="155" customWidth="1"/>
    <col min="545" max="545" width="14" style="155" customWidth="1"/>
    <col min="546" max="546" width="15.28515625" style="155" bestFit="1" customWidth="1"/>
    <col min="547" max="549" width="0" style="155" hidden="1" customWidth="1"/>
    <col min="550" max="550" width="15.28515625" style="155" bestFit="1" customWidth="1"/>
    <col min="551" max="551" width="11.42578125" style="155"/>
    <col min="552" max="552" width="15.28515625" style="155" bestFit="1" customWidth="1"/>
    <col min="553" max="768" width="11.42578125" style="155"/>
    <col min="769" max="769" width="15.85546875" style="155" customWidth="1"/>
    <col min="770" max="770" width="55.28515625" style="155" customWidth="1"/>
    <col min="771" max="771" width="30.7109375" style="155" customWidth="1"/>
    <col min="772" max="774" width="0" style="155" hidden="1" customWidth="1"/>
    <col min="775" max="775" width="25" style="155" customWidth="1"/>
    <col min="776" max="783" width="0" style="155" hidden="1" customWidth="1"/>
    <col min="784" max="784" width="21.5703125" style="155" customWidth="1"/>
    <col min="785" max="787" width="0" style="155" hidden="1" customWidth="1"/>
    <col min="788" max="788" width="20.42578125" style="155" customWidth="1"/>
    <col min="789" max="796" width="0" style="155" hidden="1" customWidth="1"/>
    <col min="797" max="797" width="17.5703125" style="155" customWidth="1"/>
    <col min="798" max="798" width="21.140625" style="155" customWidth="1"/>
    <col min="799" max="799" width="21" style="155" customWidth="1"/>
    <col min="800" max="800" width="17.28515625" style="155" customWidth="1"/>
    <col min="801" max="801" width="14" style="155" customWidth="1"/>
    <col min="802" max="802" width="15.28515625" style="155" bestFit="1" customWidth="1"/>
    <col min="803" max="805" width="0" style="155" hidden="1" customWidth="1"/>
    <col min="806" max="806" width="15.28515625" style="155" bestFit="1" customWidth="1"/>
    <col min="807" max="807" width="11.42578125" style="155"/>
    <col min="808" max="808" width="15.28515625" style="155" bestFit="1" customWidth="1"/>
    <col min="809" max="1024" width="11.42578125" style="155"/>
    <col min="1025" max="1025" width="15.85546875" style="155" customWidth="1"/>
    <col min="1026" max="1026" width="55.28515625" style="155" customWidth="1"/>
    <col min="1027" max="1027" width="30.7109375" style="155" customWidth="1"/>
    <col min="1028" max="1030" width="0" style="155" hidden="1" customWidth="1"/>
    <col min="1031" max="1031" width="25" style="155" customWidth="1"/>
    <col min="1032" max="1039" width="0" style="155" hidden="1" customWidth="1"/>
    <col min="1040" max="1040" width="21.5703125" style="155" customWidth="1"/>
    <col min="1041" max="1043" width="0" style="155" hidden="1" customWidth="1"/>
    <col min="1044" max="1044" width="20.42578125" style="155" customWidth="1"/>
    <col min="1045" max="1052" width="0" style="155" hidden="1" customWidth="1"/>
    <col min="1053" max="1053" width="17.5703125" style="155" customWidth="1"/>
    <col min="1054" max="1054" width="21.140625" style="155" customWidth="1"/>
    <col min="1055" max="1055" width="21" style="155" customWidth="1"/>
    <col min="1056" max="1056" width="17.28515625" style="155" customWidth="1"/>
    <col min="1057" max="1057" width="14" style="155" customWidth="1"/>
    <col min="1058" max="1058" width="15.28515625" style="155" bestFit="1" customWidth="1"/>
    <col min="1059" max="1061" width="0" style="155" hidden="1" customWidth="1"/>
    <col min="1062" max="1062" width="15.28515625" style="155" bestFit="1" customWidth="1"/>
    <col min="1063" max="1063" width="11.42578125" style="155"/>
    <col min="1064" max="1064" width="15.28515625" style="155" bestFit="1" customWidth="1"/>
    <col min="1065" max="1280" width="11.42578125" style="155"/>
    <col min="1281" max="1281" width="15.85546875" style="155" customWidth="1"/>
    <col min="1282" max="1282" width="55.28515625" style="155" customWidth="1"/>
    <col min="1283" max="1283" width="30.7109375" style="155" customWidth="1"/>
    <col min="1284" max="1286" width="0" style="155" hidden="1" customWidth="1"/>
    <col min="1287" max="1287" width="25" style="155" customWidth="1"/>
    <col min="1288" max="1295" width="0" style="155" hidden="1" customWidth="1"/>
    <col min="1296" max="1296" width="21.5703125" style="155" customWidth="1"/>
    <col min="1297" max="1299" width="0" style="155" hidden="1" customWidth="1"/>
    <col min="1300" max="1300" width="20.42578125" style="155" customWidth="1"/>
    <col min="1301" max="1308" width="0" style="155" hidden="1" customWidth="1"/>
    <col min="1309" max="1309" width="17.5703125" style="155" customWidth="1"/>
    <col min="1310" max="1310" width="21.140625" style="155" customWidth="1"/>
    <col min="1311" max="1311" width="21" style="155" customWidth="1"/>
    <col min="1312" max="1312" width="17.28515625" style="155" customWidth="1"/>
    <col min="1313" max="1313" width="14" style="155" customWidth="1"/>
    <col min="1314" max="1314" width="15.28515625" style="155" bestFit="1" customWidth="1"/>
    <col min="1315" max="1317" width="0" style="155" hidden="1" customWidth="1"/>
    <col min="1318" max="1318" width="15.28515625" style="155" bestFit="1" customWidth="1"/>
    <col min="1319" max="1319" width="11.42578125" style="155"/>
    <col min="1320" max="1320" width="15.28515625" style="155" bestFit="1" customWidth="1"/>
    <col min="1321" max="1536" width="11.42578125" style="155"/>
    <col min="1537" max="1537" width="15.85546875" style="155" customWidth="1"/>
    <col min="1538" max="1538" width="55.28515625" style="155" customWidth="1"/>
    <col min="1539" max="1539" width="30.7109375" style="155" customWidth="1"/>
    <col min="1540" max="1542" width="0" style="155" hidden="1" customWidth="1"/>
    <col min="1543" max="1543" width="25" style="155" customWidth="1"/>
    <col min="1544" max="1551" width="0" style="155" hidden="1" customWidth="1"/>
    <col min="1552" max="1552" width="21.5703125" style="155" customWidth="1"/>
    <col min="1553" max="1555" width="0" style="155" hidden="1" customWidth="1"/>
    <col min="1556" max="1556" width="20.42578125" style="155" customWidth="1"/>
    <col min="1557" max="1564" width="0" style="155" hidden="1" customWidth="1"/>
    <col min="1565" max="1565" width="17.5703125" style="155" customWidth="1"/>
    <col min="1566" max="1566" width="21.140625" style="155" customWidth="1"/>
    <col min="1567" max="1567" width="21" style="155" customWidth="1"/>
    <col min="1568" max="1568" width="17.28515625" style="155" customWidth="1"/>
    <col min="1569" max="1569" width="14" style="155" customWidth="1"/>
    <col min="1570" max="1570" width="15.28515625" style="155" bestFit="1" customWidth="1"/>
    <col min="1571" max="1573" width="0" style="155" hidden="1" customWidth="1"/>
    <col min="1574" max="1574" width="15.28515625" style="155" bestFit="1" customWidth="1"/>
    <col min="1575" max="1575" width="11.42578125" style="155"/>
    <col min="1576" max="1576" width="15.28515625" style="155" bestFit="1" customWidth="1"/>
    <col min="1577" max="1792" width="11.42578125" style="155"/>
    <col min="1793" max="1793" width="15.85546875" style="155" customWidth="1"/>
    <col min="1794" max="1794" width="55.28515625" style="155" customWidth="1"/>
    <col min="1795" max="1795" width="30.7109375" style="155" customWidth="1"/>
    <col min="1796" max="1798" width="0" style="155" hidden="1" customWidth="1"/>
    <col min="1799" max="1799" width="25" style="155" customWidth="1"/>
    <col min="1800" max="1807" width="0" style="155" hidden="1" customWidth="1"/>
    <col min="1808" max="1808" width="21.5703125" style="155" customWidth="1"/>
    <col min="1809" max="1811" width="0" style="155" hidden="1" customWidth="1"/>
    <col min="1812" max="1812" width="20.42578125" style="155" customWidth="1"/>
    <col min="1813" max="1820" width="0" style="155" hidden="1" customWidth="1"/>
    <col min="1821" max="1821" width="17.5703125" style="155" customWidth="1"/>
    <col min="1822" max="1822" width="21.140625" style="155" customWidth="1"/>
    <col min="1823" max="1823" width="21" style="155" customWidth="1"/>
    <col min="1824" max="1824" width="17.28515625" style="155" customWidth="1"/>
    <col min="1825" max="1825" width="14" style="155" customWidth="1"/>
    <col min="1826" max="1826" width="15.28515625" style="155" bestFit="1" customWidth="1"/>
    <col min="1827" max="1829" width="0" style="155" hidden="1" customWidth="1"/>
    <col min="1830" max="1830" width="15.28515625" style="155" bestFit="1" customWidth="1"/>
    <col min="1831" max="1831" width="11.42578125" style="155"/>
    <col min="1832" max="1832" width="15.28515625" style="155" bestFit="1" customWidth="1"/>
    <col min="1833" max="2048" width="11.42578125" style="155"/>
    <col min="2049" max="2049" width="15.85546875" style="155" customWidth="1"/>
    <col min="2050" max="2050" width="55.28515625" style="155" customWidth="1"/>
    <col min="2051" max="2051" width="30.7109375" style="155" customWidth="1"/>
    <col min="2052" max="2054" width="0" style="155" hidden="1" customWidth="1"/>
    <col min="2055" max="2055" width="25" style="155" customWidth="1"/>
    <col min="2056" max="2063" width="0" style="155" hidden="1" customWidth="1"/>
    <col min="2064" max="2064" width="21.5703125" style="155" customWidth="1"/>
    <col min="2065" max="2067" width="0" style="155" hidden="1" customWidth="1"/>
    <col min="2068" max="2068" width="20.42578125" style="155" customWidth="1"/>
    <col min="2069" max="2076" width="0" style="155" hidden="1" customWidth="1"/>
    <col min="2077" max="2077" width="17.5703125" style="155" customWidth="1"/>
    <col min="2078" max="2078" width="21.140625" style="155" customWidth="1"/>
    <col min="2079" max="2079" width="21" style="155" customWidth="1"/>
    <col min="2080" max="2080" width="17.28515625" style="155" customWidth="1"/>
    <col min="2081" max="2081" width="14" style="155" customWidth="1"/>
    <col min="2082" max="2082" width="15.28515625" style="155" bestFit="1" customWidth="1"/>
    <col min="2083" max="2085" width="0" style="155" hidden="1" customWidth="1"/>
    <col min="2086" max="2086" width="15.28515625" style="155" bestFit="1" customWidth="1"/>
    <col min="2087" max="2087" width="11.42578125" style="155"/>
    <col min="2088" max="2088" width="15.28515625" style="155" bestFit="1" customWidth="1"/>
    <col min="2089" max="2304" width="11.42578125" style="155"/>
    <col min="2305" max="2305" width="15.85546875" style="155" customWidth="1"/>
    <col min="2306" max="2306" width="55.28515625" style="155" customWidth="1"/>
    <col min="2307" max="2307" width="30.7109375" style="155" customWidth="1"/>
    <col min="2308" max="2310" width="0" style="155" hidden="1" customWidth="1"/>
    <col min="2311" max="2311" width="25" style="155" customWidth="1"/>
    <col min="2312" max="2319" width="0" style="155" hidden="1" customWidth="1"/>
    <col min="2320" max="2320" width="21.5703125" style="155" customWidth="1"/>
    <col min="2321" max="2323" width="0" style="155" hidden="1" customWidth="1"/>
    <col min="2324" max="2324" width="20.42578125" style="155" customWidth="1"/>
    <col min="2325" max="2332" width="0" style="155" hidden="1" customWidth="1"/>
    <col min="2333" max="2333" width="17.5703125" style="155" customWidth="1"/>
    <col min="2334" max="2334" width="21.140625" style="155" customWidth="1"/>
    <col min="2335" max="2335" width="21" style="155" customWidth="1"/>
    <col min="2336" max="2336" width="17.28515625" style="155" customWidth="1"/>
    <col min="2337" max="2337" width="14" style="155" customWidth="1"/>
    <col min="2338" max="2338" width="15.28515625" style="155" bestFit="1" customWidth="1"/>
    <col min="2339" max="2341" width="0" style="155" hidden="1" customWidth="1"/>
    <col min="2342" max="2342" width="15.28515625" style="155" bestFit="1" customWidth="1"/>
    <col min="2343" max="2343" width="11.42578125" style="155"/>
    <col min="2344" max="2344" width="15.28515625" style="155" bestFit="1" customWidth="1"/>
    <col min="2345" max="2560" width="11.42578125" style="155"/>
    <col min="2561" max="2561" width="15.85546875" style="155" customWidth="1"/>
    <col min="2562" max="2562" width="55.28515625" style="155" customWidth="1"/>
    <col min="2563" max="2563" width="30.7109375" style="155" customWidth="1"/>
    <col min="2564" max="2566" width="0" style="155" hidden="1" customWidth="1"/>
    <col min="2567" max="2567" width="25" style="155" customWidth="1"/>
    <col min="2568" max="2575" width="0" style="155" hidden="1" customWidth="1"/>
    <col min="2576" max="2576" width="21.5703125" style="155" customWidth="1"/>
    <col min="2577" max="2579" width="0" style="155" hidden="1" customWidth="1"/>
    <col min="2580" max="2580" width="20.42578125" style="155" customWidth="1"/>
    <col min="2581" max="2588" width="0" style="155" hidden="1" customWidth="1"/>
    <col min="2589" max="2589" width="17.5703125" style="155" customWidth="1"/>
    <col min="2590" max="2590" width="21.140625" style="155" customWidth="1"/>
    <col min="2591" max="2591" width="21" style="155" customWidth="1"/>
    <col min="2592" max="2592" width="17.28515625" style="155" customWidth="1"/>
    <col min="2593" max="2593" width="14" style="155" customWidth="1"/>
    <col min="2594" max="2594" width="15.28515625" style="155" bestFit="1" customWidth="1"/>
    <col min="2595" max="2597" width="0" style="155" hidden="1" customWidth="1"/>
    <col min="2598" max="2598" width="15.28515625" style="155" bestFit="1" customWidth="1"/>
    <col min="2599" max="2599" width="11.42578125" style="155"/>
    <col min="2600" max="2600" width="15.28515625" style="155" bestFit="1" customWidth="1"/>
    <col min="2601" max="2816" width="11.42578125" style="155"/>
    <col min="2817" max="2817" width="15.85546875" style="155" customWidth="1"/>
    <col min="2818" max="2818" width="55.28515625" style="155" customWidth="1"/>
    <col min="2819" max="2819" width="30.7109375" style="155" customWidth="1"/>
    <col min="2820" max="2822" width="0" style="155" hidden="1" customWidth="1"/>
    <col min="2823" max="2823" width="25" style="155" customWidth="1"/>
    <col min="2824" max="2831" width="0" style="155" hidden="1" customWidth="1"/>
    <col min="2832" max="2832" width="21.5703125" style="155" customWidth="1"/>
    <col min="2833" max="2835" width="0" style="155" hidden="1" customWidth="1"/>
    <col min="2836" max="2836" width="20.42578125" style="155" customWidth="1"/>
    <col min="2837" max="2844" width="0" style="155" hidden="1" customWidth="1"/>
    <col min="2845" max="2845" width="17.5703125" style="155" customWidth="1"/>
    <col min="2846" max="2846" width="21.140625" style="155" customWidth="1"/>
    <col min="2847" max="2847" width="21" style="155" customWidth="1"/>
    <col min="2848" max="2848" width="17.28515625" style="155" customWidth="1"/>
    <col min="2849" max="2849" width="14" style="155" customWidth="1"/>
    <col min="2850" max="2850" width="15.28515625" style="155" bestFit="1" customWidth="1"/>
    <col min="2851" max="2853" width="0" style="155" hidden="1" customWidth="1"/>
    <col min="2854" max="2854" width="15.28515625" style="155" bestFit="1" customWidth="1"/>
    <col min="2855" max="2855" width="11.42578125" style="155"/>
    <col min="2856" max="2856" width="15.28515625" style="155" bestFit="1" customWidth="1"/>
    <col min="2857" max="3072" width="11.42578125" style="155"/>
    <col min="3073" max="3073" width="15.85546875" style="155" customWidth="1"/>
    <col min="3074" max="3074" width="55.28515625" style="155" customWidth="1"/>
    <col min="3075" max="3075" width="30.7109375" style="155" customWidth="1"/>
    <col min="3076" max="3078" width="0" style="155" hidden="1" customWidth="1"/>
    <col min="3079" max="3079" width="25" style="155" customWidth="1"/>
    <col min="3080" max="3087" width="0" style="155" hidden="1" customWidth="1"/>
    <col min="3088" max="3088" width="21.5703125" style="155" customWidth="1"/>
    <col min="3089" max="3091" width="0" style="155" hidden="1" customWidth="1"/>
    <col min="3092" max="3092" width="20.42578125" style="155" customWidth="1"/>
    <col min="3093" max="3100" width="0" style="155" hidden="1" customWidth="1"/>
    <col min="3101" max="3101" width="17.5703125" style="155" customWidth="1"/>
    <col min="3102" max="3102" width="21.140625" style="155" customWidth="1"/>
    <col min="3103" max="3103" width="21" style="155" customWidth="1"/>
    <col min="3104" max="3104" width="17.28515625" style="155" customWidth="1"/>
    <col min="3105" max="3105" width="14" style="155" customWidth="1"/>
    <col min="3106" max="3106" width="15.28515625" style="155" bestFit="1" customWidth="1"/>
    <col min="3107" max="3109" width="0" style="155" hidden="1" customWidth="1"/>
    <col min="3110" max="3110" width="15.28515625" style="155" bestFit="1" customWidth="1"/>
    <col min="3111" max="3111" width="11.42578125" style="155"/>
    <col min="3112" max="3112" width="15.28515625" style="155" bestFit="1" customWidth="1"/>
    <col min="3113" max="3328" width="11.42578125" style="155"/>
    <col min="3329" max="3329" width="15.85546875" style="155" customWidth="1"/>
    <col min="3330" max="3330" width="55.28515625" style="155" customWidth="1"/>
    <col min="3331" max="3331" width="30.7109375" style="155" customWidth="1"/>
    <col min="3332" max="3334" width="0" style="155" hidden="1" customWidth="1"/>
    <col min="3335" max="3335" width="25" style="155" customWidth="1"/>
    <col min="3336" max="3343" width="0" style="155" hidden="1" customWidth="1"/>
    <col min="3344" max="3344" width="21.5703125" style="155" customWidth="1"/>
    <col min="3345" max="3347" width="0" style="155" hidden="1" customWidth="1"/>
    <col min="3348" max="3348" width="20.42578125" style="155" customWidth="1"/>
    <col min="3349" max="3356" width="0" style="155" hidden="1" customWidth="1"/>
    <col min="3357" max="3357" width="17.5703125" style="155" customWidth="1"/>
    <col min="3358" max="3358" width="21.140625" style="155" customWidth="1"/>
    <col min="3359" max="3359" width="21" style="155" customWidth="1"/>
    <col min="3360" max="3360" width="17.28515625" style="155" customWidth="1"/>
    <col min="3361" max="3361" width="14" style="155" customWidth="1"/>
    <col min="3362" max="3362" width="15.28515625" style="155" bestFit="1" customWidth="1"/>
    <col min="3363" max="3365" width="0" style="155" hidden="1" customWidth="1"/>
    <col min="3366" max="3366" width="15.28515625" style="155" bestFit="1" customWidth="1"/>
    <col min="3367" max="3367" width="11.42578125" style="155"/>
    <col min="3368" max="3368" width="15.28515625" style="155" bestFit="1" customWidth="1"/>
    <col min="3369" max="3584" width="11.42578125" style="155"/>
    <col min="3585" max="3585" width="15.85546875" style="155" customWidth="1"/>
    <col min="3586" max="3586" width="55.28515625" style="155" customWidth="1"/>
    <col min="3587" max="3587" width="30.7109375" style="155" customWidth="1"/>
    <col min="3588" max="3590" width="0" style="155" hidden="1" customWidth="1"/>
    <col min="3591" max="3591" width="25" style="155" customWidth="1"/>
    <col min="3592" max="3599" width="0" style="155" hidden="1" customWidth="1"/>
    <col min="3600" max="3600" width="21.5703125" style="155" customWidth="1"/>
    <col min="3601" max="3603" width="0" style="155" hidden="1" customWidth="1"/>
    <col min="3604" max="3604" width="20.42578125" style="155" customWidth="1"/>
    <col min="3605" max="3612" width="0" style="155" hidden="1" customWidth="1"/>
    <col min="3613" max="3613" width="17.5703125" style="155" customWidth="1"/>
    <col min="3614" max="3614" width="21.140625" style="155" customWidth="1"/>
    <col min="3615" max="3615" width="21" style="155" customWidth="1"/>
    <col min="3616" max="3616" width="17.28515625" style="155" customWidth="1"/>
    <col min="3617" max="3617" width="14" style="155" customWidth="1"/>
    <col min="3618" max="3618" width="15.28515625" style="155" bestFit="1" customWidth="1"/>
    <col min="3619" max="3621" width="0" style="155" hidden="1" customWidth="1"/>
    <col min="3622" max="3622" width="15.28515625" style="155" bestFit="1" customWidth="1"/>
    <col min="3623" max="3623" width="11.42578125" style="155"/>
    <col min="3624" max="3624" width="15.28515625" style="155" bestFit="1" customWidth="1"/>
    <col min="3625" max="3840" width="11.42578125" style="155"/>
    <col min="3841" max="3841" width="15.85546875" style="155" customWidth="1"/>
    <col min="3842" max="3842" width="55.28515625" style="155" customWidth="1"/>
    <col min="3843" max="3843" width="30.7109375" style="155" customWidth="1"/>
    <col min="3844" max="3846" width="0" style="155" hidden="1" customWidth="1"/>
    <col min="3847" max="3847" width="25" style="155" customWidth="1"/>
    <col min="3848" max="3855" width="0" style="155" hidden="1" customWidth="1"/>
    <col min="3856" max="3856" width="21.5703125" style="155" customWidth="1"/>
    <col min="3857" max="3859" width="0" style="155" hidden="1" customWidth="1"/>
    <col min="3860" max="3860" width="20.42578125" style="155" customWidth="1"/>
    <col min="3861" max="3868" width="0" style="155" hidden="1" customWidth="1"/>
    <col min="3869" max="3869" width="17.5703125" style="155" customWidth="1"/>
    <col min="3870" max="3870" width="21.140625" style="155" customWidth="1"/>
    <col min="3871" max="3871" width="21" style="155" customWidth="1"/>
    <col min="3872" max="3872" width="17.28515625" style="155" customWidth="1"/>
    <col min="3873" max="3873" width="14" style="155" customWidth="1"/>
    <col min="3874" max="3874" width="15.28515625" style="155" bestFit="1" customWidth="1"/>
    <col min="3875" max="3877" width="0" style="155" hidden="1" customWidth="1"/>
    <col min="3878" max="3878" width="15.28515625" style="155" bestFit="1" customWidth="1"/>
    <col min="3879" max="3879" width="11.42578125" style="155"/>
    <col min="3880" max="3880" width="15.28515625" style="155" bestFit="1" customWidth="1"/>
    <col min="3881" max="4096" width="11.42578125" style="155"/>
    <col min="4097" max="4097" width="15.85546875" style="155" customWidth="1"/>
    <col min="4098" max="4098" width="55.28515625" style="155" customWidth="1"/>
    <col min="4099" max="4099" width="30.7109375" style="155" customWidth="1"/>
    <col min="4100" max="4102" width="0" style="155" hidden="1" customWidth="1"/>
    <col min="4103" max="4103" width="25" style="155" customWidth="1"/>
    <col min="4104" max="4111" width="0" style="155" hidden="1" customWidth="1"/>
    <col min="4112" max="4112" width="21.5703125" style="155" customWidth="1"/>
    <col min="4113" max="4115" width="0" style="155" hidden="1" customWidth="1"/>
    <col min="4116" max="4116" width="20.42578125" style="155" customWidth="1"/>
    <col min="4117" max="4124" width="0" style="155" hidden="1" customWidth="1"/>
    <col min="4125" max="4125" width="17.5703125" style="155" customWidth="1"/>
    <col min="4126" max="4126" width="21.140625" style="155" customWidth="1"/>
    <col min="4127" max="4127" width="21" style="155" customWidth="1"/>
    <col min="4128" max="4128" width="17.28515625" style="155" customWidth="1"/>
    <col min="4129" max="4129" width="14" style="155" customWidth="1"/>
    <col min="4130" max="4130" width="15.28515625" style="155" bestFit="1" customWidth="1"/>
    <col min="4131" max="4133" width="0" style="155" hidden="1" customWidth="1"/>
    <col min="4134" max="4134" width="15.28515625" style="155" bestFit="1" customWidth="1"/>
    <col min="4135" max="4135" width="11.42578125" style="155"/>
    <col min="4136" max="4136" width="15.28515625" style="155" bestFit="1" customWidth="1"/>
    <col min="4137" max="4352" width="11.42578125" style="155"/>
    <col min="4353" max="4353" width="15.85546875" style="155" customWidth="1"/>
    <col min="4354" max="4354" width="55.28515625" style="155" customWidth="1"/>
    <col min="4355" max="4355" width="30.7109375" style="155" customWidth="1"/>
    <col min="4356" max="4358" width="0" style="155" hidden="1" customWidth="1"/>
    <col min="4359" max="4359" width="25" style="155" customWidth="1"/>
    <col min="4360" max="4367" width="0" style="155" hidden="1" customWidth="1"/>
    <col min="4368" max="4368" width="21.5703125" style="155" customWidth="1"/>
    <col min="4369" max="4371" width="0" style="155" hidden="1" customWidth="1"/>
    <col min="4372" max="4372" width="20.42578125" style="155" customWidth="1"/>
    <col min="4373" max="4380" width="0" style="155" hidden="1" customWidth="1"/>
    <col min="4381" max="4381" width="17.5703125" style="155" customWidth="1"/>
    <col min="4382" max="4382" width="21.140625" style="155" customWidth="1"/>
    <col min="4383" max="4383" width="21" style="155" customWidth="1"/>
    <col min="4384" max="4384" width="17.28515625" style="155" customWidth="1"/>
    <col min="4385" max="4385" width="14" style="155" customWidth="1"/>
    <col min="4386" max="4386" width="15.28515625" style="155" bestFit="1" customWidth="1"/>
    <col min="4387" max="4389" width="0" style="155" hidden="1" customWidth="1"/>
    <col min="4390" max="4390" width="15.28515625" style="155" bestFit="1" customWidth="1"/>
    <col min="4391" max="4391" width="11.42578125" style="155"/>
    <col min="4392" max="4392" width="15.28515625" style="155" bestFit="1" customWidth="1"/>
    <col min="4393" max="4608" width="11.42578125" style="155"/>
    <col min="4609" max="4609" width="15.85546875" style="155" customWidth="1"/>
    <col min="4610" max="4610" width="55.28515625" style="155" customWidth="1"/>
    <col min="4611" max="4611" width="30.7109375" style="155" customWidth="1"/>
    <col min="4612" max="4614" width="0" style="155" hidden="1" customWidth="1"/>
    <col min="4615" max="4615" width="25" style="155" customWidth="1"/>
    <col min="4616" max="4623" width="0" style="155" hidden="1" customWidth="1"/>
    <col min="4624" max="4624" width="21.5703125" style="155" customWidth="1"/>
    <col min="4625" max="4627" width="0" style="155" hidden="1" customWidth="1"/>
    <col min="4628" max="4628" width="20.42578125" style="155" customWidth="1"/>
    <col min="4629" max="4636" width="0" style="155" hidden="1" customWidth="1"/>
    <col min="4637" max="4637" width="17.5703125" style="155" customWidth="1"/>
    <col min="4638" max="4638" width="21.140625" style="155" customWidth="1"/>
    <col min="4639" max="4639" width="21" style="155" customWidth="1"/>
    <col min="4640" max="4640" width="17.28515625" style="155" customWidth="1"/>
    <col min="4641" max="4641" width="14" style="155" customWidth="1"/>
    <col min="4642" max="4642" width="15.28515625" style="155" bestFit="1" customWidth="1"/>
    <col min="4643" max="4645" width="0" style="155" hidden="1" customWidth="1"/>
    <col min="4646" max="4646" width="15.28515625" style="155" bestFit="1" customWidth="1"/>
    <col min="4647" max="4647" width="11.42578125" style="155"/>
    <col min="4648" max="4648" width="15.28515625" style="155" bestFit="1" customWidth="1"/>
    <col min="4649" max="4864" width="11.42578125" style="155"/>
    <col min="4865" max="4865" width="15.85546875" style="155" customWidth="1"/>
    <col min="4866" max="4866" width="55.28515625" style="155" customWidth="1"/>
    <col min="4867" max="4867" width="30.7109375" style="155" customWidth="1"/>
    <col min="4868" max="4870" width="0" style="155" hidden="1" customWidth="1"/>
    <col min="4871" max="4871" width="25" style="155" customWidth="1"/>
    <col min="4872" max="4879" width="0" style="155" hidden="1" customWidth="1"/>
    <col min="4880" max="4880" width="21.5703125" style="155" customWidth="1"/>
    <col min="4881" max="4883" width="0" style="155" hidden="1" customWidth="1"/>
    <col min="4884" max="4884" width="20.42578125" style="155" customWidth="1"/>
    <col min="4885" max="4892" width="0" style="155" hidden="1" customWidth="1"/>
    <col min="4893" max="4893" width="17.5703125" style="155" customWidth="1"/>
    <col min="4894" max="4894" width="21.140625" style="155" customWidth="1"/>
    <col min="4895" max="4895" width="21" style="155" customWidth="1"/>
    <col min="4896" max="4896" width="17.28515625" style="155" customWidth="1"/>
    <col min="4897" max="4897" width="14" style="155" customWidth="1"/>
    <col min="4898" max="4898" width="15.28515625" style="155" bestFit="1" customWidth="1"/>
    <col min="4899" max="4901" width="0" style="155" hidden="1" customWidth="1"/>
    <col min="4902" max="4902" width="15.28515625" style="155" bestFit="1" customWidth="1"/>
    <col min="4903" max="4903" width="11.42578125" style="155"/>
    <col min="4904" max="4904" width="15.28515625" style="155" bestFit="1" customWidth="1"/>
    <col min="4905" max="5120" width="11.42578125" style="155"/>
    <col min="5121" max="5121" width="15.85546875" style="155" customWidth="1"/>
    <col min="5122" max="5122" width="55.28515625" style="155" customWidth="1"/>
    <col min="5123" max="5123" width="30.7109375" style="155" customWidth="1"/>
    <col min="5124" max="5126" width="0" style="155" hidden="1" customWidth="1"/>
    <col min="5127" max="5127" width="25" style="155" customWidth="1"/>
    <col min="5128" max="5135" width="0" style="155" hidden="1" customWidth="1"/>
    <col min="5136" max="5136" width="21.5703125" style="155" customWidth="1"/>
    <col min="5137" max="5139" width="0" style="155" hidden="1" customWidth="1"/>
    <col min="5140" max="5140" width="20.42578125" style="155" customWidth="1"/>
    <col min="5141" max="5148" width="0" style="155" hidden="1" customWidth="1"/>
    <col min="5149" max="5149" width="17.5703125" style="155" customWidth="1"/>
    <col min="5150" max="5150" width="21.140625" style="155" customWidth="1"/>
    <col min="5151" max="5151" width="21" style="155" customWidth="1"/>
    <col min="5152" max="5152" width="17.28515625" style="155" customWidth="1"/>
    <col min="5153" max="5153" width="14" style="155" customWidth="1"/>
    <col min="5154" max="5154" width="15.28515625" style="155" bestFit="1" customWidth="1"/>
    <col min="5155" max="5157" width="0" style="155" hidden="1" customWidth="1"/>
    <col min="5158" max="5158" width="15.28515625" style="155" bestFit="1" customWidth="1"/>
    <col min="5159" max="5159" width="11.42578125" style="155"/>
    <col min="5160" max="5160" width="15.28515625" style="155" bestFit="1" customWidth="1"/>
    <col min="5161" max="5376" width="11.42578125" style="155"/>
    <col min="5377" max="5377" width="15.85546875" style="155" customWidth="1"/>
    <col min="5378" max="5378" width="55.28515625" style="155" customWidth="1"/>
    <col min="5379" max="5379" width="30.7109375" style="155" customWidth="1"/>
    <col min="5380" max="5382" width="0" style="155" hidden="1" customWidth="1"/>
    <col min="5383" max="5383" width="25" style="155" customWidth="1"/>
    <col min="5384" max="5391" width="0" style="155" hidden="1" customWidth="1"/>
    <col min="5392" max="5392" width="21.5703125" style="155" customWidth="1"/>
    <col min="5393" max="5395" width="0" style="155" hidden="1" customWidth="1"/>
    <col min="5396" max="5396" width="20.42578125" style="155" customWidth="1"/>
    <col min="5397" max="5404" width="0" style="155" hidden="1" customWidth="1"/>
    <col min="5405" max="5405" width="17.5703125" style="155" customWidth="1"/>
    <col min="5406" max="5406" width="21.140625" style="155" customWidth="1"/>
    <col min="5407" max="5407" width="21" style="155" customWidth="1"/>
    <col min="5408" max="5408" width="17.28515625" style="155" customWidth="1"/>
    <col min="5409" max="5409" width="14" style="155" customWidth="1"/>
    <col min="5410" max="5410" width="15.28515625" style="155" bestFit="1" customWidth="1"/>
    <col min="5411" max="5413" width="0" style="155" hidden="1" customWidth="1"/>
    <col min="5414" max="5414" width="15.28515625" style="155" bestFit="1" customWidth="1"/>
    <col min="5415" max="5415" width="11.42578125" style="155"/>
    <col min="5416" max="5416" width="15.28515625" style="155" bestFit="1" customWidth="1"/>
    <col min="5417" max="5632" width="11.42578125" style="155"/>
    <col min="5633" max="5633" width="15.85546875" style="155" customWidth="1"/>
    <col min="5634" max="5634" width="55.28515625" style="155" customWidth="1"/>
    <col min="5635" max="5635" width="30.7109375" style="155" customWidth="1"/>
    <col min="5636" max="5638" width="0" style="155" hidden="1" customWidth="1"/>
    <col min="5639" max="5639" width="25" style="155" customWidth="1"/>
    <col min="5640" max="5647" width="0" style="155" hidden="1" customWidth="1"/>
    <col min="5648" max="5648" width="21.5703125" style="155" customWidth="1"/>
    <col min="5649" max="5651" width="0" style="155" hidden="1" customWidth="1"/>
    <col min="5652" max="5652" width="20.42578125" style="155" customWidth="1"/>
    <col min="5653" max="5660" width="0" style="155" hidden="1" customWidth="1"/>
    <col min="5661" max="5661" width="17.5703125" style="155" customWidth="1"/>
    <col min="5662" max="5662" width="21.140625" style="155" customWidth="1"/>
    <col min="5663" max="5663" width="21" style="155" customWidth="1"/>
    <col min="5664" max="5664" width="17.28515625" style="155" customWidth="1"/>
    <col min="5665" max="5665" width="14" style="155" customWidth="1"/>
    <col min="5666" max="5666" width="15.28515625" style="155" bestFit="1" customWidth="1"/>
    <col min="5667" max="5669" width="0" style="155" hidden="1" customWidth="1"/>
    <col min="5670" max="5670" width="15.28515625" style="155" bestFit="1" customWidth="1"/>
    <col min="5671" max="5671" width="11.42578125" style="155"/>
    <col min="5672" max="5672" width="15.28515625" style="155" bestFit="1" customWidth="1"/>
    <col min="5673" max="5888" width="11.42578125" style="155"/>
    <col min="5889" max="5889" width="15.85546875" style="155" customWidth="1"/>
    <col min="5890" max="5890" width="55.28515625" style="155" customWidth="1"/>
    <col min="5891" max="5891" width="30.7109375" style="155" customWidth="1"/>
    <col min="5892" max="5894" width="0" style="155" hidden="1" customWidth="1"/>
    <col min="5895" max="5895" width="25" style="155" customWidth="1"/>
    <col min="5896" max="5903" width="0" style="155" hidden="1" customWidth="1"/>
    <col min="5904" max="5904" width="21.5703125" style="155" customWidth="1"/>
    <col min="5905" max="5907" width="0" style="155" hidden="1" customWidth="1"/>
    <col min="5908" max="5908" width="20.42578125" style="155" customWidth="1"/>
    <col min="5909" max="5916" width="0" style="155" hidden="1" customWidth="1"/>
    <col min="5917" max="5917" width="17.5703125" style="155" customWidth="1"/>
    <col min="5918" max="5918" width="21.140625" style="155" customWidth="1"/>
    <col min="5919" max="5919" width="21" style="155" customWidth="1"/>
    <col min="5920" max="5920" width="17.28515625" style="155" customWidth="1"/>
    <col min="5921" max="5921" width="14" style="155" customWidth="1"/>
    <col min="5922" max="5922" width="15.28515625" style="155" bestFit="1" customWidth="1"/>
    <col min="5923" max="5925" width="0" style="155" hidden="1" customWidth="1"/>
    <col min="5926" max="5926" width="15.28515625" style="155" bestFit="1" customWidth="1"/>
    <col min="5927" max="5927" width="11.42578125" style="155"/>
    <col min="5928" max="5928" width="15.28515625" style="155" bestFit="1" customWidth="1"/>
    <col min="5929" max="6144" width="11.42578125" style="155"/>
    <col min="6145" max="6145" width="15.85546875" style="155" customWidth="1"/>
    <col min="6146" max="6146" width="55.28515625" style="155" customWidth="1"/>
    <col min="6147" max="6147" width="30.7109375" style="155" customWidth="1"/>
    <col min="6148" max="6150" width="0" style="155" hidden="1" customWidth="1"/>
    <col min="6151" max="6151" width="25" style="155" customWidth="1"/>
    <col min="6152" max="6159" width="0" style="155" hidden="1" customWidth="1"/>
    <col min="6160" max="6160" width="21.5703125" style="155" customWidth="1"/>
    <col min="6161" max="6163" width="0" style="155" hidden="1" customWidth="1"/>
    <col min="6164" max="6164" width="20.42578125" style="155" customWidth="1"/>
    <col min="6165" max="6172" width="0" style="155" hidden="1" customWidth="1"/>
    <col min="6173" max="6173" width="17.5703125" style="155" customWidth="1"/>
    <col min="6174" max="6174" width="21.140625" style="155" customWidth="1"/>
    <col min="6175" max="6175" width="21" style="155" customWidth="1"/>
    <col min="6176" max="6176" width="17.28515625" style="155" customWidth="1"/>
    <col min="6177" max="6177" width="14" style="155" customWidth="1"/>
    <col min="6178" max="6178" width="15.28515625" style="155" bestFit="1" customWidth="1"/>
    <col min="6179" max="6181" width="0" style="155" hidden="1" customWidth="1"/>
    <col min="6182" max="6182" width="15.28515625" style="155" bestFit="1" customWidth="1"/>
    <col min="6183" max="6183" width="11.42578125" style="155"/>
    <col min="6184" max="6184" width="15.28515625" style="155" bestFit="1" customWidth="1"/>
    <col min="6185" max="6400" width="11.42578125" style="155"/>
    <col min="6401" max="6401" width="15.85546875" style="155" customWidth="1"/>
    <col min="6402" max="6402" width="55.28515625" style="155" customWidth="1"/>
    <col min="6403" max="6403" width="30.7109375" style="155" customWidth="1"/>
    <col min="6404" max="6406" width="0" style="155" hidden="1" customWidth="1"/>
    <col min="6407" max="6407" width="25" style="155" customWidth="1"/>
    <col min="6408" max="6415" width="0" style="155" hidden="1" customWidth="1"/>
    <col min="6416" max="6416" width="21.5703125" style="155" customWidth="1"/>
    <col min="6417" max="6419" width="0" style="155" hidden="1" customWidth="1"/>
    <col min="6420" max="6420" width="20.42578125" style="155" customWidth="1"/>
    <col min="6421" max="6428" width="0" style="155" hidden="1" customWidth="1"/>
    <col min="6429" max="6429" width="17.5703125" style="155" customWidth="1"/>
    <col min="6430" max="6430" width="21.140625" style="155" customWidth="1"/>
    <col min="6431" max="6431" width="21" style="155" customWidth="1"/>
    <col min="6432" max="6432" width="17.28515625" style="155" customWidth="1"/>
    <col min="6433" max="6433" width="14" style="155" customWidth="1"/>
    <col min="6434" max="6434" width="15.28515625" style="155" bestFit="1" customWidth="1"/>
    <col min="6435" max="6437" width="0" style="155" hidden="1" customWidth="1"/>
    <col min="6438" max="6438" width="15.28515625" style="155" bestFit="1" customWidth="1"/>
    <col min="6439" max="6439" width="11.42578125" style="155"/>
    <col min="6440" max="6440" width="15.28515625" style="155" bestFit="1" customWidth="1"/>
    <col min="6441" max="6656" width="11.42578125" style="155"/>
    <col min="6657" max="6657" width="15.85546875" style="155" customWidth="1"/>
    <col min="6658" max="6658" width="55.28515625" style="155" customWidth="1"/>
    <col min="6659" max="6659" width="30.7109375" style="155" customWidth="1"/>
    <col min="6660" max="6662" width="0" style="155" hidden="1" customWidth="1"/>
    <col min="6663" max="6663" width="25" style="155" customWidth="1"/>
    <col min="6664" max="6671" width="0" style="155" hidden="1" customWidth="1"/>
    <col min="6672" max="6672" width="21.5703125" style="155" customWidth="1"/>
    <col min="6673" max="6675" width="0" style="155" hidden="1" customWidth="1"/>
    <col min="6676" max="6676" width="20.42578125" style="155" customWidth="1"/>
    <col min="6677" max="6684" width="0" style="155" hidden="1" customWidth="1"/>
    <col min="6685" max="6685" width="17.5703125" style="155" customWidth="1"/>
    <col min="6686" max="6686" width="21.140625" style="155" customWidth="1"/>
    <col min="6687" max="6687" width="21" style="155" customWidth="1"/>
    <col min="6688" max="6688" width="17.28515625" style="155" customWidth="1"/>
    <col min="6689" max="6689" width="14" style="155" customWidth="1"/>
    <col min="6690" max="6690" width="15.28515625" style="155" bestFit="1" customWidth="1"/>
    <col min="6691" max="6693" width="0" style="155" hidden="1" customWidth="1"/>
    <col min="6694" max="6694" width="15.28515625" style="155" bestFit="1" customWidth="1"/>
    <col min="6695" max="6695" width="11.42578125" style="155"/>
    <col min="6696" max="6696" width="15.28515625" style="155" bestFit="1" customWidth="1"/>
    <col min="6697" max="6912" width="11.42578125" style="155"/>
    <col min="6913" max="6913" width="15.85546875" style="155" customWidth="1"/>
    <col min="6914" max="6914" width="55.28515625" style="155" customWidth="1"/>
    <col min="6915" max="6915" width="30.7109375" style="155" customWidth="1"/>
    <col min="6916" max="6918" width="0" style="155" hidden="1" customWidth="1"/>
    <col min="6919" max="6919" width="25" style="155" customWidth="1"/>
    <col min="6920" max="6927" width="0" style="155" hidden="1" customWidth="1"/>
    <col min="6928" max="6928" width="21.5703125" style="155" customWidth="1"/>
    <col min="6929" max="6931" width="0" style="155" hidden="1" customWidth="1"/>
    <col min="6932" max="6932" width="20.42578125" style="155" customWidth="1"/>
    <col min="6933" max="6940" width="0" style="155" hidden="1" customWidth="1"/>
    <col min="6941" max="6941" width="17.5703125" style="155" customWidth="1"/>
    <col min="6942" max="6942" width="21.140625" style="155" customWidth="1"/>
    <col min="6943" max="6943" width="21" style="155" customWidth="1"/>
    <col min="6944" max="6944" width="17.28515625" style="155" customWidth="1"/>
    <col min="6945" max="6945" width="14" style="155" customWidth="1"/>
    <col min="6946" max="6946" width="15.28515625" style="155" bestFit="1" customWidth="1"/>
    <col min="6947" max="6949" width="0" style="155" hidden="1" customWidth="1"/>
    <col min="6950" max="6950" width="15.28515625" style="155" bestFit="1" customWidth="1"/>
    <col min="6951" max="6951" width="11.42578125" style="155"/>
    <col min="6952" max="6952" width="15.28515625" style="155" bestFit="1" customWidth="1"/>
    <col min="6953" max="7168" width="11.42578125" style="155"/>
    <col min="7169" max="7169" width="15.85546875" style="155" customWidth="1"/>
    <col min="7170" max="7170" width="55.28515625" style="155" customWidth="1"/>
    <col min="7171" max="7171" width="30.7109375" style="155" customWidth="1"/>
    <col min="7172" max="7174" width="0" style="155" hidden="1" customWidth="1"/>
    <col min="7175" max="7175" width="25" style="155" customWidth="1"/>
    <col min="7176" max="7183" width="0" style="155" hidden="1" customWidth="1"/>
    <col min="7184" max="7184" width="21.5703125" style="155" customWidth="1"/>
    <col min="7185" max="7187" width="0" style="155" hidden="1" customWidth="1"/>
    <col min="7188" max="7188" width="20.42578125" style="155" customWidth="1"/>
    <col min="7189" max="7196" width="0" style="155" hidden="1" customWidth="1"/>
    <col min="7197" max="7197" width="17.5703125" style="155" customWidth="1"/>
    <col min="7198" max="7198" width="21.140625" style="155" customWidth="1"/>
    <col min="7199" max="7199" width="21" style="155" customWidth="1"/>
    <col min="7200" max="7200" width="17.28515625" style="155" customWidth="1"/>
    <col min="7201" max="7201" width="14" style="155" customWidth="1"/>
    <col min="7202" max="7202" width="15.28515625" style="155" bestFit="1" customWidth="1"/>
    <col min="7203" max="7205" width="0" style="155" hidden="1" customWidth="1"/>
    <col min="7206" max="7206" width="15.28515625" style="155" bestFit="1" customWidth="1"/>
    <col min="7207" max="7207" width="11.42578125" style="155"/>
    <col min="7208" max="7208" width="15.28515625" style="155" bestFit="1" customWidth="1"/>
    <col min="7209" max="7424" width="11.42578125" style="155"/>
    <col min="7425" max="7425" width="15.85546875" style="155" customWidth="1"/>
    <col min="7426" max="7426" width="55.28515625" style="155" customWidth="1"/>
    <col min="7427" max="7427" width="30.7109375" style="155" customWidth="1"/>
    <col min="7428" max="7430" width="0" style="155" hidden="1" customWidth="1"/>
    <col min="7431" max="7431" width="25" style="155" customWidth="1"/>
    <col min="7432" max="7439" width="0" style="155" hidden="1" customWidth="1"/>
    <col min="7440" max="7440" width="21.5703125" style="155" customWidth="1"/>
    <col min="7441" max="7443" width="0" style="155" hidden="1" customWidth="1"/>
    <col min="7444" max="7444" width="20.42578125" style="155" customWidth="1"/>
    <col min="7445" max="7452" width="0" style="155" hidden="1" customWidth="1"/>
    <col min="7453" max="7453" width="17.5703125" style="155" customWidth="1"/>
    <col min="7454" max="7454" width="21.140625" style="155" customWidth="1"/>
    <col min="7455" max="7455" width="21" style="155" customWidth="1"/>
    <col min="7456" max="7456" width="17.28515625" style="155" customWidth="1"/>
    <col min="7457" max="7457" width="14" style="155" customWidth="1"/>
    <col min="7458" max="7458" width="15.28515625" style="155" bestFit="1" customWidth="1"/>
    <col min="7459" max="7461" width="0" style="155" hidden="1" customWidth="1"/>
    <col min="7462" max="7462" width="15.28515625" style="155" bestFit="1" customWidth="1"/>
    <col min="7463" max="7463" width="11.42578125" style="155"/>
    <col min="7464" max="7464" width="15.28515625" style="155" bestFit="1" customWidth="1"/>
    <col min="7465" max="7680" width="11.42578125" style="155"/>
    <col min="7681" max="7681" width="15.85546875" style="155" customWidth="1"/>
    <col min="7682" max="7682" width="55.28515625" style="155" customWidth="1"/>
    <col min="7683" max="7683" width="30.7109375" style="155" customWidth="1"/>
    <col min="7684" max="7686" width="0" style="155" hidden="1" customWidth="1"/>
    <col min="7687" max="7687" width="25" style="155" customWidth="1"/>
    <col min="7688" max="7695" width="0" style="155" hidden="1" customWidth="1"/>
    <col min="7696" max="7696" width="21.5703125" style="155" customWidth="1"/>
    <col min="7697" max="7699" width="0" style="155" hidden="1" customWidth="1"/>
    <col min="7700" max="7700" width="20.42578125" style="155" customWidth="1"/>
    <col min="7701" max="7708" width="0" style="155" hidden="1" customWidth="1"/>
    <col min="7709" max="7709" width="17.5703125" style="155" customWidth="1"/>
    <col min="7710" max="7710" width="21.140625" style="155" customWidth="1"/>
    <col min="7711" max="7711" width="21" style="155" customWidth="1"/>
    <col min="7712" max="7712" width="17.28515625" style="155" customWidth="1"/>
    <col min="7713" max="7713" width="14" style="155" customWidth="1"/>
    <col min="7714" max="7714" width="15.28515625" style="155" bestFit="1" customWidth="1"/>
    <col min="7715" max="7717" width="0" style="155" hidden="1" customWidth="1"/>
    <col min="7718" max="7718" width="15.28515625" style="155" bestFit="1" customWidth="1"/>
    <col min="7719" max="7719" width="11.42578125" style="155"/>
    <col min="7720" max="7720" width="15.28515625" style="155" bestFit="1" customWidth="1"/>
    <col min="7721" max="7936" width="11.42578125" style="155"/>
    <col min="7937" max="7937" width="15.85546875" style="155" customWidth="1"/>
    <col min="7938" max="7938" width="55.28515625" style="155" customWidth="1"/>
    <col min="7939" max="7939" width="30.7109375" style="155" customWidth="1"/>
    <col min="7940" max="7942" width="0" style="155" hidden="1" customWidth="1"/>
    <col min="7943" max="7943" width="25" style="155" customWidth="1"/>
    <col min="7944" max="7951" width="0" style="155" hidden="1" customWidth="1"/>
    <col min="7952" max="7952" width="21.5703125" style="155" customWidth="1"/>
    <col min="7953" max="7955" width="0" style="155" hidden="1" customWidth="1"/>
    <col min="7956" max="7956" width="20.42578125" style="155" customWidth="1"/>
    <col min="7957" max="7964" width="0" style="155" hidden="1" customWidth="1"/>
    <col min="7965" max="7965" width="17.5703125" style="155" customWidth="1"/>
    <col min="7966" max="7966" width="21.140625" style="155" customWidth="1"/>
    <col min="7967" max="7967" width="21" style="155" customWidth="1"/>
    <col min="7968" max="7968" width="17.28515625" style="155" customWidth="1"/>
    <col min="7969" max="7969" width="14" style="155" customWidth="1"/>
    <col min="7970" max="7970" width="15.28515625" style="155" bestFit="1" customWidth="1"/>
    <col min="7971" max="7973" width="0" style="155" hidden="1" customWidth="1"/>
    <col min="7974" max="7974" width="15.28515625" style="155" bestFit="1" customWidth="1"/>
    <col min="7975" max="7975" width="11.42578125" style="155"/>
    <col min="7976" max="7976" width="15.28515625" style="155" bestFit="1" customWidth="1"/>
    <col min="7977" max="8192" width="11.42578125" style="155"/>
    <col min="8193" max="8193" width="15.85546875" style="155" customWidth="1"/>
    <col min="8194" max="8194" width="55.28515625" style="155" customWidth="1"/>
    <col min="8195" max="8195" width="30.7109375" style="155" customWidth="1"/>
    <col min="8196" max="8198" width="0" style="155" hidden="1" customWidth="1"/>
    <col min="8199" max="8199" width="25" style="155" customWidth="1"/>
    <col min="8200" max="8207" width="0" style="155" hidden="1" customWidth="1"/>
    <col min="8208" max="8208" width="21.5703125" style="155" customWidth="1"/>
    <col min="8209" max="8211" width="0" style="155" hidden="1" customWidth="1"/>
    <col min="8212" max="8212" width="20.42578125" style="155" customWidth="1"/>
    <col min="8213" max="8220" width="0" style="155" hidden="1" customWidth="1"/>
    <col min="8221" max="8221" width="17.5703125" style="155" customWidth="1"/>
    <col min="8222" max="8222" width="21.140625" style="155" customWidth="1"/>
    <col min="8223" max="8223" width="21" style="155" customWidth="1"/>
    <col min="8224" max="8224" width="17.28515625" style="155" customWidth="1"/>
    <col min="8225" max="8225" width="14" style="155" customWidth="1"/>
    <col min="8226" max="8226" width="15.28515625" style="155" bestFit="1" customWidth="1"/>
    <col min="8227" max="8229" width="0" style="155" hidden="1" customWidth="1"/>
    <col min="8230" max="8230" width="15.28515625" style="155" bestFit="1" customWidth="1"/>
    <col min="8231" max="8231" width="11.42578125" style="155"/>
    <col min="8232" max="8232" width="15.28515625" style="155" bestFit="1" customWidth="1"/>
    <col min="8233" max="8448" width="11.42578125" style="155"/>
    <col min="8449" max="8449" width="15.85546875" style="155" customWidth="1"/>
    <col min="8450" max="8450" width="55.28515625" style="155" customWidth="1"/>
    <col min="8451" max="8451" width="30.7109375" style="155" customWidth="1"/>
    <col min="8452" max="8454" width="0" style="155" hidden="1" customWidth="1"/>
    <col min="8455" max="8455" width="25" style="155" customWidth="1"/>
    <col min="8456" max="8463" width="0" style="155" hidden="1" customWidth="1"/>
    <col min="8464" max="8464" width="21.5703125" style="155" customWidth="1"/>
    <col min="8465" max="8467" width="0" style="155" hidden="1" customWidth="1"/>
    <col min="8468" max="8468" width="20.42578125" style="155" customWidth="1"/>
    <col min="8469" max="8476" width="0" style="155" hidden="1" customWidth="1"/>
    <col min="8477" max="8477" width="17.5703125" style="155" customWidth="1"/>
    <col min="8478" max="8478" width="21.140625" style="155" customWidth="1"/>
    <col min="8479" max="8479" width="21" style="155" customWidth="1"/>
    <col min="8480" max="8480" width="17.28515625" style="155" customWidth="1"/>
    <col min="8481" max="8481" width="14" style="155" customWidth="1"/>
    <col min="8482" max="8482" width="15.28515625" style="155" bestFit="1" customWidth="1"/>
    <col min="8483" max="8485" width="0" style="155" hidden="1" customWidth="1"/>
    <col min="8486" max="8486" width="15.28515625" style="155" bestFit="1" customWidth="1"/>
    <col min="8487" max="8487" width="11.42578125" style="155"/>
    <col min="8488" max="8488" width="15.28515625" style="155" bestFit="1" customWidth="1"/>
    <col min="8489" max="8704" width="11.42578125" style="155"/>
    <col min="8705" max="8705" width="15.85546875" style="155" customWidth="1"/>
    <col min="8706" max="8706" width="55.28515625" style="155" customWidth="1"/>
    <col min="8707" max="8707" width="30.7109375" style="155" customWidth="1"/>
    <col min="8708" max="8710" width="0" style="155" hidden="1" customWidth="1"/>
    <col min="8711" max="8711" width="25" style="155" customWidth="1"/>
    <col min="8712" max="8719" width="0" style="155" hidden="1" customWidth="1"/>
    <col min="8720" max="8720" width="21.5703125" style="155" customWidth="1"/>
    <col min="8721" max="8723" width="0" style="155" hidden="1" customWidth="1"/>
    <col min="8724" max="8724" width="20.42578125" style="155" customWidth="1"/>
    <col min="8725" max="8732" width="0" style="155" hidden="1" customWidth="1"/>
    <col min="8733" max="8733" width="17.5703125" style="155" customWidth="1"/>
    <col min="8734" max="8734" width="21.140625" style="155" customWidth="1"/>
    <col min="8735" max="8735" width="21" style="155" customWidth="1"/>
    <col min="8736" max="8736" width="17.28515625" style="155" customWidth="1"/>
    <col min="8737" max="8737" width="14" style="155" customWidth="1"/>
    <col min="8738" max="8738" width="15.28515625" style="155" bestFit="1" customWidth="1"/>
    <col min="8739" max="8741" width="0" style="155" hidden="1" customWidth="1"/>
    <col min="8742" max="8742" width="15.28515625" style="155" bestFit="1" customWidth="1"/>
    <col min="8743" max="8743" width="11.42578125" style="155"/>
    <col min="8744" max="8744" width="15.28515625" style="155" bestFit="1" customWidth="1"/>
    <col min="8745" max="8960" width="11.42578125" style="155"/>
    <col min="8961" max="8961" width="15.85546875" style="155" customWidth="1"/>
    <col min="8962" max="8962" width="55.28515625" style="155" customWidth="1"/>
    <col min="8963" max="8963" width="30.7109375" style="155" customWidth="1"/>
    <col min="8964" max="8966" width="0" style="155" hidden="1" customWidth="1"/>
    <col min="8967" max="8967" width="25" style="155" customWidth="1"/>
    <col min="8968" max="8975" width="0" style="155" hidden="1" customWidth="1"/>
    <col min="8976" max="8976" width="21.5703125" style="155" customWidth="1"/>
    <col min="8977" max="8979" width="0" style="155" hidden="1" customWidth="1"/>
    <col min="8980" max="8980" width="20.42578125" style="155" customWidth="1"/>
    <col min="8981" max="8988" width="0" style="155" hidden="1" customWidth="1"/>
    <col min="8989" max="8989" width="17.5703125" style="155" customWidth="1"/>
    <col min="8990" max="8990" width="21.140625" style="155" customWidth="1"/>
    <col min="8991" max="8991" width="21" style="155" customWidth="1"/>
    <col min="8992" max="8992" width="17.28515625" style="155" customWidth="1"/>
    <col min="8993" max="8993" width="14" style="155" customWidth="1"/>
    <col min="8994" max="8994" width="15.28515625" style="155" bestFit="1" customWidth="1"/>
    <col min="8995" max="8997" width="0" style="155" hidden="1" customWidth="1"/>
    <col min="8998" max="8998" width="15.28515625" style="155" bestFit="1" customWidth="1"/>
    <col min="8999" max="8999" width="11.42578125" style="155"/>
    <col min="9000" max="9000" width="15.28515625" style="155" bestFit="1" customWidth="1"/>
    <col min="9001" max="9216" width="11.42578125" style="155"/>
    <col min="9217" max="9217" width="15.85546875" style="155" customWidth="1"/>
    <col min="9218" max="9218" width="55.28515625" style="155" customWidth="1"/>
    <col min="9219" max="9219" width="30.7109375" style="155" customWidth="1"/>
    <col min="9220" max="9222" width="0" style="155" hidden="1" customWidth="1"/>
    <col min="9223" max="9223" width="25" style="155" customWidth="1"/>
    <col min="9224" max="9231" width="0" style="155" hidden="1" customWidth="1"/>
    <col min="9232" max="9232" width="21.5703125" style="155" customWidth="1"/>
    <col min="9233" max="9235" width="0" style="155" hidden="1" customWidth="1"/>
    <col min="9236" max="9236" width="20.42578125" style="155" customWidth="1"/>
    <col min="9237" max="9244" width="0" style="155" hidden="1" customWidth="1"/>
    <col min="9245" max="9245" width="17.5703125" style="155" customWidth="1"/>
    <col min="9246" max="9246" width="21.140625" style="155" customWidth="1"/>
    <col min="9247" max="9247" width="21" style="155" customWidth="1"/>
    <col min="9248" max="9248" width="17.28515625" style="155" customWidth="1"/>
    <col min="9249" max="9249" width="14" style="155" customWidth="1"/>
    <col min="9250" max="9250" width="15.28515625" style="155" bestFit="1" customWidth="1"/>
    <col min="9251" max="9253" width="0" style="155" hidden="1" customWidth="1"/>
    <col min="9254" max="9254" width="15.28515625" style="155" bestFit="1" customWidth="1"/>
    <col min="9255" max="9255" width="11.42578125" style="155"/>
    <col min="9256" max="9256" width="15.28515625" style="155" bestFit="1" customWidth="1"/>
    <col min="9257" max="9472" width="11.42578125" style="155"/>
    <col min="9473" max="9473" width="15.85546875" style="155" customWidth="1"/>
    <col min="9474" max="9474" width="55.28515625" style="155" customWidth="1"/>
    <col min="9475" max="9475" width="30.7109375" style="155" customWidth="1"/>
    <col min="9476" max="9478" width="0" style="155" hidden="1" customWidth="1"/>
    <col min="9479" max="9479" width="25" style="155" customWidth="1"/>
    <col min="9480" max="9487" width="0" style="155" hidden="1" customWidth="1"/>
    <col min="9488" max="9488" width="21.5703125" style="155" customWidth="1"/>
    <col min="9489" max="9491" width="0" style="155" hidden="1" customWidth="1"/>
    <col min="9492" max="9492" width="20.42578125" style="155" customWidth="1"/>
    <col min="9493" max="9500" width="0" style="155" hidden="1" customWidth="1"/>
    <col min="9501" max="9501" width="17.5703125" style="155" customWidth="1"/>
    <col min="9502" max="9502" width="21.140625" style="155" customWidth="1"/>
    <col min="9503" max="9503" width="21" style="155" customWidth="1"/>
    <col min="9504" max="9504" width="17.28515625" style="155" customWidth="1"/>
    <col min="9505" max="9505" width="14" style="155" customWidth="1"/>
    <col min="9506" max="9506" width="15.28515625" style="155" bestFit="1" customWidth="1"/>
    <col min="9507" max="9509" width="0" style="155" hidden="1" customWidth="1"/>
    <col min="9510" max="9510" width="15.28515625" style="155" bestFit="1" customWidth="1"/>
    <col min="9511" max="9511" width="11.42578125" style="155"/>
    <col min="9512" max="9512" width="15.28515625" style="155" bestFit="1" customWidth="1"/>
    <col min="9513" max="9728" width="11.42578125" style="155"/>
    <col min="9729" max="9729" width="15.85546875" style="155" customWidth="1"/>
    <col min="9730" max="9730" width="55.28515625" style="155" customWidth="1"/>
    <col min="9731" max="9731" width="30.7109375" style="155" customWidth="1"/>
    <col min="9732" max="9734" width="0" style="155" hidden="1" customWidth="1"/>
    <col min="9735" max="9735" width="25" style="155" customWidth="1"/>
    <col min="9736" max="9743" width="0" style="155" hidden="1" customWidth="1"/>
    <col min="9744" max="9744" width="21.5703125" style="155" customWidth="1"/>
    <col min="9745" max="9747" width="0" style="155" hidden="1" customWidth="1"/>
    <col min="9748" max="9748" width="20.42578125" style="155" customWidth="1"/>
    <col min="9749" max="9756" width="0" style="155" hidden="1" customWidth="1"/>
    <col min="9757" max="9757" width="17.5703125" style="155" customWidth="1"/>
    <col min="9758" max="9758" width="21.140625" style="155" customWidth="1"/>
    <col min="9759" max="9759" width="21" style="155" customWidth="1"/>
    <col min="9760" max="9760" width="17.28515625" style="155" customWidth="1"/>
    <col min="9761" max="9761" width="14" style="155" customWidth="1"/>
    <col min="9762" max="9762" width="15.28515625" style="155" bestFit="1" customWidth="1"/>
    <col min="9763" max="9765" width="0" style="155" hidden="1" customWidth="1"/>
    <col min="9766" max="9766" width="15.28515625" style="155" bestFit="1" customWidth="1"/>
    <col min="9767" max="9767" width="11.42578125" style="155"/>
    <col min="9768" max="9768" width="15.28515625" style="155" bestFit="1" customWidth="1"/>
    <col min="9769" max="9984" width="11.42578125" style="155"/>
    <col min="9985" max="9985" width="15.85546875" style="155" customWidth="1"/>
    <col min="9986" max="9986" width="55.28515625" style="155" customWidth="1"/>
    <col min="9987" max="9987" width="30.7109375" style="155" customWidth="1"/>
    <col min="9988" max="9990" width="0" style="155" hidden="1" customWidth="1"/>
    <col min="9991" max="9991" width="25" style="155" customWidth="1"/>
    <col min="9992" max="9999" width="0" style="155" hidden="1" customWidth="1"/>
    <col min="10000" max="10000" width="21.5703125" style="155" customWidth="1"/>
    <col min="10001" max="10003" width="0" style="155" hidden="1" customWidth="1"/>
    <col min="10004" max="10004" width="20.42578125" style="155" customWidth="1"/>
    <col min="10005" max="10012" width="0" style="155" hidden="1" customWidth="1"/>
    <col min="10013" max="10013" width="17.5703125" style="155" customWidth="1"/>
    <col min="10014" max="10014" width="21.140625" style="155" customWidth="1"/>
    <col min="10015" max="10015" width="21" style="155" customWidth="1"/>
    <col min="10016" max="10016" width="17.28515625" style="155" customWidth="1"/>
    <col min="10017" max="10017" width="14" style="155" customWidth="1"/>
    <col min="10018" max="10018" width="15.28515625" style="155" bestFit="1" customWidth="1"/>
    <col min="10019" max="10021" width="0" style="155" hidden="1" customWidth="1"/>
    <col min="10022" max="10022" width="15.28515625" style="155" bestFit="1" customWidth="1"/>
    <col min="10023" max="10023" width="11.42578125" style="155"/>
    <col min="10024" max="10024" width="15.28515625" style="155" bestFit="1" customWidth="1"/>
    <col min="10025" max="10240" width="11.42578125" style="155"/>
    <col min="10241" max="10241" width="15.85546875" style="155" customWidth="1"/>
    <col min="10242" max="10242" width="55.28515625" style="155" customWidth="1"/>
    <col min="10243" max="10243" width="30.7109375" style="155" customWidth="1"/>
    <col min="10244" max="10246" width="0" style="155" hidden="1" customWidth="1"/>
    <col min="10247" max="10247" width="25" style="155" customWidth="1"/>
    <col min="10248" max="10255" width="0" style="155" hidden="1" customWidth="1"/>
    <col min="10256" max="10256" width="21.5703125" style="155" customWidth="1"/>
    <col min="10257" max="10259" width="0" style="155" hidden="1" customWidth="1"/>
    <col min="10260" max="10260" width="20.42578125" style="155" customWidth="1"/>
    <col min="10261" max="10268" width="0" style="155" hidden="1" customWidth="1"/>
    <col min="10269" max="10269" width="17.5703125" style="155" customWidth="1"/>
    <col min="10270" max="10270" width="21.140625" style="155" customWidth="1"/>
    <col min="10271" max="10271" width="21" style="155" customWidth="1"/>
    <col min="10272" max="10272" width="17.28515625" style="155" customWidth="1"/>
    <col min="10273" max="10273" width="14" style="155" customWidth="1"/>
    <col min="10274" max="10274" width="15.28515625" style="155" bestFit="1" customWidth="1"/>
    <col min="10275" max="10277" width="0" style="155" hidden="1" customWidth="1"/>
    <col min="10278" max="10278" width="15.28515625" style="155" bestFit="1" customWidth="1"/>
    <col min="10279" max="10279" width="11.42578125" style="155"/>
    <col min="10280" max="10280" width="15.28515625" style="155" bestFit="1" customWidth="1"/>
    <col min="10281" max="10496" width="11.42578125" style="155"/>
    <col min="10497" max="10497" width="15.85546875" style="155" customWidth="1"/>
    <col min="10498" max="10498" width="55.28515625" style="155" customWidth="1"/>
    <col min="10499" max="10499" width="30.7109375" style="155" customWidth="1"/>
    <col min="10500" max="10502" width="0" style="155" hidden="1" customWidth="1"/>
    <col min="10503" max="10503" width="25" style="155" customWidth="1"/>
    <col min="10504" max="10511" width="0" style="155" hidden="1" customWidth="1"/>
    <col min="10512" max="10512" width="21.5703125" style="155" customWidth="1"/>
    <col min="10513" max="10515" width="0" style="155" hidden="1" customWidth="1"/>
    <col min="10516" max="10516" width="20.42578125" style="155" customWidth="1"/>
    <col min="10517" max="10524" width="0" style="155" hidden="1" customWidth="1"/>
    <col min="10525" max="10525" width="17.5703125" style="155" customWidth="1"/>
    <col min="10526" max="10526" width="21.140625" style="155" customWidth="1"/>
    <col min="10527" max="10527" width="21" style="155" customWidth="1"/>
    <col min="10528" max="10528" width="17.28515625" style="155" customWidth="1"/>
    <col min="10529" max="10529" width="14" style="155" customWidth="1"/>
    <col min="10530" max="10530" width="15.28515625" style="155" bestFit="1" customWidth="1"/>
    <col min="10531" max="10533" width="0" style="155" hidden="1" customWidth="1"/>
    <col min="10534" max="10534" width="15.28515625" style="155" bestFit="1" customWidth="1"/>
    <col min="10535" max="10535" width="11.42578125" style="155"/>
    <col min="10536" max="10536" width="15.28515625" style="155" bestFit="1" customWidth="1"/>
    <col min="10537" max="10752" width="11.42578125" style="155"/>
    <col min="10753" max="10753" width="15.85546875" style="155" customWidth="1"/>
    <col min="10754" max="10754" width="55.28515625" style="155" customWidth="1"/>
    <col min="10755" max="10755" width="30.7109375" style="155" customWidth="1"/>
    <col min="10756" max="10758" width="0" style="155" hidden="1" customWidth="1"/>
    <col min="10759" max="10759" width="25" style="155" customWidth="1"/>
    <col min="10760" max="10767" width="0" style="155" hidden="1" customWidth="1"/>
    <col min="10768" max="10768" width="21.5703125" style="155" customWidth="1"/>
    <col min="10769" max="10771" width="0" style="155" hidden="1" customWidth="1"/>
    <col min="10772" max="10772" width="20.42578125" style="155" customWidth="1"/>
    <col min="10773" max="10780" width="0" style="155" hidden="1" customWidth="1"/>
    <col min="10781" max="10781" width="17.5703125" style="155" customWidth="1"/>
    <col min="10782" max="10782" width="21.140625" style="155" customWidth="1"/>
    <col min="10783" max="10783" width="21" style="155" customWidth="1"/>
    <col min="10784" max="10784" width="17.28515625" style="155" customWidth="1"/>
    <col min="10785" max="10785" width="14" style="155" customWidth="1"/>
    <col min="10786" max="10786" width="15.28515625" style="155" bestFit="1" customWidth="1"/>
    <col min="10787" max="10789" width="0" style="155" hidden="1" customWidth="1"/>
    <col min="10790" max="10790" width="15.28515625" style="155" bestFit="1" customWidth="1"/>
    <col min="10791" max="10791" width="11.42578125" style="155"/>
    <col min="10792" max="10792" width="15.28515625" style="155" bestFit="1" customWidth="1"/>
    <col min="10793" max="11008" width="11.42578125" style="155"/>
    <col min="11009" max="11009" width="15.85546875" style="155" customWidth="1"/>
    <col min="11010" max="11010" width="55.28515625" style="155" customWidth="1"/>
    <col min="11011" max="11011" width="30.7109375" style="155" customWidth="1"/>
    <col min="11012" max="11014" width="0" style="155" hidden="1" customWidth="1"/>
    <col min="11015" max="11015" width="25" style="155" customWidth="1"/>
    <col min="11016" max="11023" width="0" style="155" hidden="1" customWidth="1"/>
    <col min="11024" max="11024" width="21.5703125" style="155" customWidth="1"/>
    <col min="11025" max="11027" width="0" style="155" hidden="1" customWidth="1"/>
    <col min="11028" max="11028" width="20.42578125" style="155" customWidth="1"/>
    <col min="11029" max="11036" width="0" style="155" hidden="1" customWidth="1"/>
    <col min="11037" max="11037" width="17.5703125" style="155" customWidth="1"/>
    <col min="11038" max="11038" width="21.140625" style="155" customWidth="1"/>
    <col min="11039" max="11039" width="21" style="155" customWidth="1"/>
    <col min="11040" max="11040" width="17.28515625" style="155" customWidth="1"/>
    <col min="11041" max="11041" width="14" style="155" customWidth="1"/>
    <col min="11042" max="11042" width="15.28515625" style="155" bestFit="1" customWidth="1"/>
    <col min="11043" max="11045" width="0" style="155" hidden="1" customWidth="1"/>
    <col min="11046" max="11046" width="15.28515625" style="155" bestFit="1" customWidth="1"/>
    <col min="11047" max="11047" width="11.42578125" style="155"/>
    <col min="11048" max="11048" width="15.28515625" style="155" bestFit="1" customWidth="1"/>
    <col min="11049" max="11264" width="11.42578125" style="155"/>
    <col min="11265" max="11265" width="15.85546875" style="155" customWidth="1"/>
    <col min="11266" max="11266" width="55.28515625" style="155" customWidth="1"/>
    <col min="11267" max="11267" width="30.7109375" style="155" customWidth="1"/>
    <col min="11268" max="11270" width="0" style="155" hidden="1" customWidth="1"/>
    <col min="11271" max="11271" width="25" style="155" customWidth="1"/>
    <col min="11272" max="11279" width="0" style="155" hidden="1" customWidth="1"/>
    <col min="11280" max="11280" width="21.5703125" style="155" customWidth="1"/>
    <col min="11281" max="11283" width="0" style="155" hidden="1" customWidth="1"/>
    <col min="11284" max="11284" width="20.42578125" style="155" customWidth="1"/>
    <col min="11285" max="11292" width="0" style="155" hidden="1" customWidth="1"/>
    <col min="11293" max="11293" width="17.5703125" style="155" customWidth="1"/>
    <col min="11294" max="11294" width="21.140625" style="155" customWidth="1"/>
    <col min="11295" max="11295" width="21" style="155" customWidth="1"/>
    <col min="11296" max="11296" width="17.28515625" style="155" customWidth="1"/>
    <col min="11297" max="11297" width="14" style="155" customWidth="1"/>
    <col min="11298" max="11298" width="15.28515625" style="155" bestFit="1" customWidth="1"/>
    <col min="11299" max="11301" width="0" style="155" hidden="1" customWidth="1"/>
    <col min="11302" max="11302" width="15.28515625" style="155" bestFit="1" customWidth="1"/>
    <col min="11303" max="11303" width="11.42578125" style="155"/>
    <col min="11304" max="11304" width="15.28515625" style="155" bestFit="1" customWidth="1"/>
    <col min="11305" max="11520" width="11.42578125" style="155"/>
    <col min="11521" max="11521" width="15.85546875" style="155" customWidth="1"/>
    <col min="11522" max="11522" width="55.28515625" style="155" customWidth="1"/>
    <col min="11523" max="11523" width="30.7109375" style="155" customWidth="1"/>
    <col min="11524" max="11526" width="0" style="155" hidden="1" customWidth="1"/>
    <col min="11527" max="11527" width="25" style="155" customWidth="1"/>
    <col min="11528" max="11535" width="0" style="155" hidden="1" customWidth="1"/>
    <col min="11536" max="11536" width="21.5703125" style="155" customWidth="1"/>
    <col min="11537" max="11539" width="0" style="155" hidden="1" customWidth="1"/>
    <col min="11540" max="11540" width="20.42578125" style="155" customWidth="1"/>
    <col min="11541" max="11548" width="0" style="155" hidden="1" customWidth="1"/>
    <col min="11549" max="11549" width="17.5703125" style="155" customWidth="1"/>
    <col min="11550" max="11550" width="21.140625" style="155" customWidth="1"/>
    <col min="11551" max="11551" width="21" style="155" customWidth="1"/>
    <col min="11552" max="11552" width="17.28515625" style="155" customWidth="1"/>
    <col min="11553" max="11553" width="14" style="155" customWidth="1"/>
    <col min="11554" max="11554" width="15.28515625" style="155" bestFit="1" customWidth="1"/>
    <col min="11555" max="11557" width="0" style="155" hidden="1" customWidth="1"/>
    <col min="11558" max="11558" width="15.28515625" style="155" bestFit="1" customWidth="1"/>
    <col min="11559" max="11559" width="11.42578125" style="155"/>
    <col min="11560" max="11560" width="15.28515625" style="155" bestFit="1" customWidth="1"/>
    <col min="11561" max="11776" width="11.42578125" style="155"/>
    <col min="11777" max="11777" width="15.85546875" style="155" customWidth="1"/>
    <col min="11778" max="11778" width="55.28515625" style="155" customWidth="1"/>
    <col min="11779" max="11779" width="30.7109375" style="155" customWidth="1"/>
    <col min="11780" max="11782" width="0" style="155" hidden="1" customWidth="1"/>
    <col min="11783" max="11783" width="25" style="155" customWidth="1"/>
    <col min="11784" max="11791" width="0" style="155" hidden="1" customWidth="1"/>
    <col min="11792" max="11792" width="21.5703125" style="155" customWidth="1"/>
    <col min="11793" max="11795" width="0" style="155" hidden="1" customWidth="1"/>
    <col min="11796" max="11796" width="20.42578125" style="155" customWidth="1"/>
    <col min="11797" max="11804" width="0" style="155" hidden="1" customWidth="1"/>
    <col min="11805" max="11805" width="17.5703125" style="155" customWidth="1"/>
    <col min="11806" max="11806" width="21.140625" style="155" customWidth="1"/>
    <col min="11807" max="11807" width="21" style="155" customWidth="1"/>
    <col min="11808" max="11808" width="17.28515625" style="155" customWidth="1"/>
    <col min="11809" max="11809" width="14" style="155" customWidth="1"/>
    <col min="11810" max="11810" width="15.28515625" style="155" bestFit="1" customWidth="1"/>
    <col min="11811" max="11813" width="0" style="155" hidden="1" customWidth="1"/>
    <col min="11814" max="11814" width="15.28515625" style="155" bestFit="1" customWidth="1"/>
    <col min="11815" max="11815" width="11.42578125" style="155"/>
    <col min="11816" max="11816" width="15.28515625" style="155" bestFit="1" customWidth="1"/>
    <col min="11817" max="12032" width="11.42578125" style="155"/>
    <col min="12033" max="12033" width="15.85546875" style="155" customWidth="1"/>
    <col min="12034" max="12034" width="55.28515625" style="155" customWidth="1"/>
    <col min="12035" max="12035" width="30.7109375" style="155" customWidth="1"/>
    <col min="12036" max="12038" width="0" style="155" hidden="1" customWidth="1"/>
    <col min="12039" max="12039" width="25" style="155" customWidth="1"/>
    <col min="12040" max="12047" width="0" style="155" hidden="1" customWidth="1"/>
    <col min="12048" max="12048" width="21.5703125" style="155" customWidth="1"/>
    <col min="12049" max="12051" width="0" style="155" hidden="1" customWidth="1"/>
    <col min="12052" max="12052" width="20.42578125" style="155" customWidth="1"/>
    <col min="12053" max="12060" width="0" style="155" hidden="1" customWidth="1"/>
    <col min="12061" max="12061" width="17.5703125" style="155" customWidth="1"/>
    <col min="12062" max="12062" width="21.140625" style="155" customWidth="1"/>
    <col min="12063" max="12063" width="21" style="155" customWidth="1"/>
    <col min="12064" max="12064" width="17.28515625" style="155" customWidth="1"/>
    <col min="12065" max="12065" width="14" style="155" customWidth="1"/>
    <col min="12066" max="12066" width="15.28515625" style="155" bestFit="1" customWidth="1"/>
    <col min="12067" max="12069" width="0" style="155" hidden="1" customWidth="1"/>
    <col min="12070" max="12070" width="15.28515625" style="155" bestFit="1" customWidth="1"/>
    <col min="12071" max="12071" width="11.42578125" style="155"/>
    <col min="12072" max="12072" width="15.28515625" style="155" bestFit="1" customWidth="1"/>
    <col min="12073" max="12288" width="11.42578125" style="155"/>
    <col min="12289" max="12289" width="15.85546875" style="155" customWidth="1"/>
    <col min="12290" max="12290" width="55.28515625" style="155" customWidth="1"/>
    <col min="12291" max="12291" width="30.7109375" style="155" customWidth="1"/>
    <col min="12292" max="12294" width="0" style="155" hidden="1" customWidth="1"/>
    <col min="12295" max="12295" width="25" style="155" customWidth="1"/>
    <col min="12296" max="12303" width="0" style="155" hidden="1" customWidth="1"/>
    <col min="12304" max="12304" width="21.5703125" style="155" customWidth="1"/>
    <col min="12305" max="12307" width="0" style="155" hidden="1" customWidth="1"/>
    <col min="12308" max="12308" width="20.42578125" style="155" customWidth="1"/>
    <col min="12309" max="12316" width="0" style="155" hidden="1" customWidth="1"/>
    <col min="12317" max="12317" width="17.5703125" style="155" customWidth="1"/>
    <col min="12318" max="12318" width="21.140625" style="155" customWidth="1"/>
    <col min="12319" max="12319" width="21" style="155" customWidth="1"/>
    <col min="12320" max="12320" width="17.28515625" style="155" customWidth="1"/>
    <col min="12321" max="12321" width="14" style="155" customWidth="1"/>
    <col min="12322" max="12322" width="15.28515625" style="155" bestFit="1" customWidth="1"/>
    <col min="12323" max="12325" width="0" style="155" hidden="1" customWidth="1"/>
    <col min="12326" max="12326" width="15.28515625" style="155" bestFit="1" customWidth="1"/>
    <col min="12327" max="12327" width="11.42578125" style="155"/>
    <col min="12328" max="12328" width="15.28515625" style="155" bestFit="1" customWidth="1"/>
    <col min="12329" max="12544" width="11.42578125" style="155"/>
    <col min="12545" max="12545" width="15.85546875" style="155" customWidth="1"/>
    <col min="12546" max="12546" width="55.28515625" style="155" customWidth="1"/>
    <col min="12547" max="12547" width="30.7109375" style="155" customWidth="1"/>
    <col min="12548" max="12550" width="0" style="155" hidden="1" customWidth="1"/>
    <col min="12551" max="12551" width="25" style="155" customWidth="1"/>
    <col min="12552" max="12559" width="0" style="155" hidden="1" customWidth="1"/>
    <col min="12560" max="12560" width="21.5703125" style="155" customWidth="1"/>
    <col min="12561" max="12563" width="0" style="155" hidden="1" customWidth="1"/>
    <col min="12564" max="12564" width="20.42578125" style="155" customWidth="1"/>
    <col min="12565" max="12572" width="0" style="155" hidden="1" customWidth="1"/>
    <col min="12573" max="12573" width="17.5703125" style="155" customWidth="1"/>
    <col min="12574" max="12574" width="21.140625" style="155" customWidth="1"/>
    <col min="12575" max="12575" width="21" style="155" customWidth="1"/>
    <col min="12576" max="12576" width="17.28515625" style="155" customWidth="1"/>
    <col min="12577" max="12577" width="14" style="155" customWidth="1"/>
    <col min="12578" max="12578" width="15.28515625" style="155" bestFit="1" customWidth="1"/>
    <col min="12579" max="12581" width="0" style="155" hidden="1" customWidth="1"/>
    <col min="12582" max="12582" width="15.28515625" style="155" bestFit="1" customWidth="1"/>
    <col min="12583" max="12583" width="11.42578125" style="155"/>
    <col min="12584" max="12584" width="15.28515625" style="155" bestFit="1" customWidth="1"/>
    <col min="12585" max="12800" width="11.42578125" style="155"/>
    <col min="12801" max="12801" width="15.85546875" style="155" customWidth="1"/>
    <col min="12802" max="12802" width="55.28515625" style="155" customWidth="1"/>
    <col min="12803" max="12803" width="30.7109375" style="155" customWidth="1"/>
    <col min="12804" max="12806" width="0" style="155" hidden="1" customWidth="1"/>
    <col min="12807" max="12807" width="25" style="155" customWidth="1"/>
    <col min="12808" max="12815" width="0" style="155" hidden="1" customWidth="1"/>
    <col min="12816" max="12816" width="21.5703125" style="155" customWidth="1"/>
    <col min="12817" max="12819" width="0" style="155" hidden="1" customWidth="1"/>
    <col min="12820" max="12820" width="20.42578125" style="155" customWidth="1"/>
    <col min="12821" max="12828" width="0" style="155" hidden="1" customWidth="1"/>
    <col min="12829" max="12829" width="17.5703125" style="155" customWidth="1"/>
    <col min="12830" max="12830" width="21.140625" style="155" customWidth="1"/>
    <col min="12831" max="12831" width="21" style="155" customWidth="1"/>
    <col min="12832" max="12832" width="17.28515625" style="155" customWidth="1"/>
    <col min="12833" max="12833" width="14" style="155" customWidth="1"/>
    <col min="12834" max="12834" width="15.28515625" style="155" bestFit="1" customWidth="1"/>
    <col min="12835" max="12837" width="0" style="155" hidden="1" customWidth="1"/>
    <col min="12838" max="12838" width="15.28515625" style="155" bestFit="1" customWidth="1"/>
    <col min="12839" max="12839" width="11.42578125" style="155"/>
    <col min="12840" max="12840" width="15.28515625" style="155" bestFit="1" customWidth="1"/>
    <col min="12841" max="13056" width="11.42578125" style="155"/>
    <col min="13057" max="13057" width="15.85546875" style="155" customWidth="1"/>
    <col min="13058" max="13058" width="55.28515625" style="155" customWidth="1"/>
    <col min="13059" max="13059" width="30.7109375" style="155" customWidth="1"/>
    <col min="13060" max="13062" width="0" style="155" hidden="1" customWidth="1"/>
    <col min="13063" max="13063" width="25" style="155" customWidth="1"/>
    <col min="13064" max="13071" width="0" style="155" hidden="1" customWidth="1"/>
    <col min="13072" max="13072" width="21.5703125" style="155" customWidth="1"/>
    <col min="13073" max="13075" width="0" style="155" hidden="1" customWidth="1"/>
    <col min="13076" max="13076" width="20.42578125" style="155" customWidth="1"/>
    <col min="13077" max="13084" width="0" style="155" hidden="1" customWidth="1"/>
    <col min="13085" max="13085" width="17.5703125" style="155" customWidth="1"/>
    <col min="13086" max="13086" width="21.140625" style="155" customWidth="1"/>
    <col min="13087" max="13087" width="21" style="155" customWidth="1"/>
    <col min="13088" max="13088" width="17.28515625" style="155" customWidth="1"/>
    <col min="13089" max="13089" width="14" style="155" customWidth="1"/>
    <col min="13090" max="13090" width="15.28515625" style="155" bestFit="1" customWidth="1"/>
    <col min="13091" max="13093" width="0" style="155" hidden="1" customWidth="1"/>
    <col min="13094" max="13094" width="15.28515625" style="155" bestFit="1" customWidth="1"/>
    <col min="13095" max="13095" width="11.42578125" style="155"/>
    <col min="13096" max="13096" width="15.28515625" style="155" bestFit="1" customWidth="1"/>
    <col min="13097" max="13312" width="11.42578125" style="155"/>
    <col min="13313" max="13313" width="15.85546875" style="155" customWidth="1"/>
    <col min="13314" max="13314" width="55.28515625" style="155" customWidth="1"/>
    <col min="13315" max="13315" width="30.7109375" style="155" customWidth="1"/>
    <col min="13316" max="13318" width="0" style="155" hidden="1" customWidth="1"/>
    <col min="13319" max="13319" width="25" style="155" customWidth="1"/>
    <col min="13320" max="13327" width="0" style="155" hidden="1" customWidth="1"/>
    <col min="13328" max="13328" width="21.5703125" style="155" customWidth="1"/>
    <col min="13329" max="13331" width="0" style="155" hidden="1" customWidth="1"/>
    <col min="13332" max="13332" width="20.42578125" style="155" customWidth="1"/>
    <col min="13333" max="13340" width="0" style="155" hidden="1" customWidth="1"/>
    <col min="13341" max="13341" width="17.5703125" style="155" customWidth="1"/>
    <col min="13342" max="13342" width="21.140625" style="155" customWidth="1"/>
    <col min="13343" max="13343" width="21" style="155" customWidth="1"/>
    <col min="13344" max="13344" width="17.28515625" style="155" customWidth="1"/>
    <col min="13345" max="13345" width="14" style="155" customWidth="1"/>
    <col min="13346" max="13346" width="15.28515625" style="155" bestFit="1" customWidth="1"/>
    <col min="13347" max="13349" width="0" style="155" hidden="1" customWidth="1"/>
    <col min="13350" max="13350" width="15.28515625" style="155" bestFit="1" customWidth="1"/>
    <col min="13351" max="13351" width="11.42578125" style="155"/>
    <col min="13352" max="13352" width="15.28515625" style="155" bestFit="1" customWidth="1"/>
    <col min="13353" max="13568" width="11.42578125" style="155"/>
    <col min="13569" max="13569" width="15.85546875" style="155" customWidth="1"/>
    <col min="13570" max="13570" width="55.28515625" style="155" customWidth="1"/>
    <col min="13571" max="13571" width="30.7109375" style="155" customWidth="1"/>
    <col min="13572" max="13574" width="0" style="155" hidden="1" customWidth="1"/>
    <col min="13575" max="13575" width="25" style="155" customWidth="1"/>
    <col min="13576" max="13583" width="0" style="155" hidden="1" customWidth="1"/>
    <col min="13584" max="13584" width="21.5703125" style="155" customWidth="1"/>
    <col min="13585" max="13587" width="0" style="155" hidden="1" customWidth="1"/>
    <col min="13588" max="13588" width="20.42578125" style="155" customWidth="1"/>
    <col min="13589" max="13596" width="0" style="155" hidden="1" customWidth="1"/>
    <col min="13597" max="13597" width="17.5703125" style="155" customWidth="1"/>
    <col min="13598" max="13598" width="21.140625" style="155" customWidth="1"/>
    <col min="13599" max="13599" width="21" style="155" customWidth="1"/>
    <col min="13600" max="13600" width="17.28515625" style="155" customWidth="1"/>
    <col min="13601" max="13601" width="14" style="155" customWidth="1"/>
    <col min="13602" max="13602" width="15.28515625" style="155" bestFit="1" customWidth="1"/>
    <col min="13603" max="13605" width="0" style="155" hidden="1" customWidth="1"/>
    <col min="13606" max="13606" width="15.28515625" style="155" bestFit="1" customWidth="1"/>
    <col min="13607" max="13607" width="11.42578125" style="155"/>
    <col min="13608" max="13608" width="15.28515625" style="155" bestFit="1" customWidth="1"/>
    <col min="13609" max="13824" width="11.42578125" style="155"/>
    <col min="13825" max="13825" width="15.85546875" style="155" customWidth="1"/>
    <col min="13826" max="13826" width="55.28515625" style="155" customWidth="1"/>
    <col min="13827" max="13827" width="30.7109375" style="155" customWidth="1"/>
    <col min="13828" max="13830" width="0" style="155" hidden="1" customWidth="1"/>
    <col min="13831" max="13831" width="25" style="155" customWidth="1"/>
    <col min="13832" max="13839" width="0" style="155" hidden="1" customWidth="1"/>
    <col min="13840" max="13840" width="21.5703125" style="155" customWidth="1"/>
    <col min="13841" max="13843" width="0" style="155" hidden="1" customWidth="1"/>
    <col min="13844" max="13844" width="20.42578125" style="155" customWidth="1"/>
    <col min="13845" max="13852" width="0" style="155" hidden="1" customWidth="1"/>
    <col min="13853" max="13853" width="17.5703125" style="155" customWidth="1"/>
    <col min="13854" max="13854" width="21.140625" style="155" customWidth="1"/>
    <col min="13855" max="13855" width="21" style="155" customWidth="1"/>
    <col min="13856" max="13856" width="17.28515625" style="155" customWidth="1"/>
    <col min="13857" max="13857" width="14" style="155" customWidth="1"/>
    <col min="13858" max="13858" width="15.28515625" style="155" bestFit="1" customWidth="1"/>
    <col min="13859" max="13861" width="0" style="155" hidden="1" customWidth="1"/>
    <col min="13862" max="13862" width="15.28515625" style="155" bestFit="1" customWidth="1"/>
    <col min="13863" max="13863" width="11.42578125" style="155"/>
    <col min="13864" max="13864" width="15.28515625" style="155" bestFit="1" customWidth="1"/>
    <col min="13865" max="14080" width="11.42578125" style="155"/>
    <col min="14081" max="14081" width="15.85546875" style="155" customWidth="1"/>
    <col min="14082" max="14082" width="55.28515625" style="155" customWidth="1"/>
    <col min="14083" max="14083" width="30.7109375" style="155" customWidth="1"/>
    <col min="14084" max="14086" width="0" style="155" hidden="1" customWidth="1"/>
    <col min="14087" max="14087" width="25" style="155" customWidth="1"/>
    <col min="14088" max="14095" width="0" style="155" hidden="1" customWidth="1"/>
    <col min="14096" max="14096" width="21.5703125" style="155" customWidth="1"/>
    <col min="14097" max="14099" width="0" style="155" hidden="1" customWidth="1"/>
    <col min="14100" max="14100" width="20.42578125" style="155" customWidth="1"/>
    <col min="14101" max="14108" width="0" style="155" hidden="1" customWidth="1"/>
    <col min="14109" max="14109" width="17.5703125" style="155" customWidth="1"/>
    <col min="14110" max="14110" width="21.140625" style="155" customWidth="1"/>
    <col min="14111" max="14111" width="21" style="155" customWidth="1"/>
    <col min="14112" max="14112" width="17.28515625" style="155" customWidth="1"/>
    <col min="14113" max="14113" width="14" style="155" customWidth="1"/>
    <col min="14114" max="14114" width="15.28515625" style="155" bestFit="1" customWidth="1"/>
    <col min="14115" max="14117" width="0" style="155" hidden="1" customWidth="1"/>
    <col min="14118" max="14118" width="15.28515625" style="155" bestFit="1" customWidth="1"/>
    <col min="14119" max="14119" width="11.42578125" style="155"/>
    <col min="14120" max="14120" width="15.28515625" style="155" bestFit="1" customWidth="1"/>
    <col min="14121" max="14336" width="11.42578125" style="155"/>
    <col min="14337" max="14337" width="15.85546875" style="155" customWidth="1"/>
    <col min="14338" max="14338" width="55.28515625" style="155" customWidth="1"/>
    <col min="14339" max="14339" width="30.7109375" style="155" customWidth="1"/>
    <col min="14340" max="14342" width="0" style="155" hidden="1" customWidth="1"/>
    <col min="14343" max="14343" width="25" style="155" customWidth="1"/>
    <col min="14344" max="14351" width="0" style="155" hidden="1" customWidth="1"/>
    <col min="14352" max="14352" width="21.5703125" style="155" customWidth="1"/>
    <col min="14353" max="14355" width="0" style="155" hidden="1" customWidth="1"/>
    <col min="14356" max="14356" width="20.42578125" style="155" customWidth="1"/>
    <col min="14357" max="14364" width="0" style="155" hidden="1" customWidth="1"/>
    <col min="14365" max="14365" width="17.5703125" style="155" customWidth="1"/>
    <col min="14366" max="14366" width="21.140625" style="155" customWidth="1"/>
    <col min="14367" max="14367" width="21" style="155" customWidth="1"/>
    <col min="14368" max="14368" width="17.28515625" style="155" customWidth="1"/>
    <col min="14369" max="14369" width="14" style="155" customWidth="1"/>
    <col min="14370" max="14370" width="15.28515625" style="155" bestFit="1" customWidth="1"/>
    <col min="14371" max="14373" width="0" style="155" hidden="1" customWidth="1"/>
    <col min="14374" max="14374" width="15.28515625" style="155" bestFit="1" customWidth="1"/>
    <col min="14375" max="14375" width="11.42578125" style="155"/>
    <col min="14376" max="14376" width="15.28515625" style="155" bestFit="1" customWidth="1"/>
    <col min="14377" max="14592" width="11.42578125" style="155"/>
    <col min="14593" max="14593" width="15.85546875" style="155" customWidth="1"/>
    <col min="14594" max="14594" width="55.28515625" style="155" customWidth="1"/>
    <col min="14595" max="14595" width="30.7109375" style="155" customWidth="1"/>
    <col min="14596" max="14598" width="0" style="155" hidden="1" customWidth="1"/>
    <col min="14599" max="14599" width="25" style="155" customWidth="1"/>
    <col min="14600" max="14607" width="0" style="155" hidden="1" customWidth="1"/>
    <col min="14608" max="14608" width="21.5703125" style="155" customWidth="1"/>
    <col min="14609" max="14611" width="0" style="155" hidden="1" customWidth="1"/>
    <col min="14612" max="14612" width="20.42578125" style="155" customWidth="1"/>
    <col min="14613" max="14620" width="0" style="155" hidden="1" customWidth="1"/>
    <col min="14621" max="14621" width="17.5703125" style="155" customWidth="1"/>
    <col min="14622" max="14622" width="21.140625" style="155" customWidth="1"/>
    <col min="14623" max="14623" width="21" style="155" customWidth="1"/>
    <col min="14624" max="14624" width="17.28515625" style="155" customWidth="1"/>
    <col min="14625" max="14625" width="14" style="155" customWidth="1"/>
    <col min="14626" max="14626" width="15.28515625" style="155" bestFit="1" customWidth="1"/>
    <col min="14627" max="14629" width="0" style="155" hidden="1" customWidth="1"/>
    <col min="14630" max="14630" width="15.28515625" style="155" bestFit="1" customWidth="1"/>
    <col min="14631" max="14631" width="11.42578125" style="155"/>
    <col min="14632" max="14632" width="15.28515625" style="155" bestFit="1" customWidth="1"/>
    <col min="14633" max="14848" width="11.42578125" style="155"/>
    <col min="14849" max="14849" width="15.85546875" style="155" customWidth="1"/>
    <col min="14850" max="14850" width="55.28515625" style="155" customWidth="1"/>
    <col min="14851" max="14851" width="30.7109375" style="155" customWidth="1"/>
    <col min="14852" max="14854" width="0" style="155" hidden="1" customWidth="1"/>
    <col min="14855" max="14855" width="25" style="155" customWidth="1"/>
    <col min="14856" max="14863" width="0" style="155" hidden="1" customWidth="1"/>
    <col min="14864" max="14864" width="21.5703125" style="155" customWidth="1"/>
    <col min="14865" max="14867" width="0" style="155" hidden="1" customWidth="1"/>
    <col min="14868" max="14868" width="20.42578125" style="155" customWidth="1"/>
    <col min="14869" max="14876" width="0" style="155" hidden="1" customWidth="1"/>
    <col min="14877" max="14877" width="17.5703125" style="155" customWidth="1"/>
    <col min="14878" max="14878" width="21.140625" style="155" customWidth="1"/>
    <col min="14879" max="14879" width="21" style="155" customWidth="1"/>
    <col min="14880" max="14880" width="17.28515625" style="155" customWidth="1"/>
    <col min="14881" max="14881" width="14" style="155" customWidth="1"/>
    <col min="14882" max="14882" width="15.28515625" style="155" bestFit="1" customWidth="1"/>
    <col min="14883" max="14885" width="0" style="155" hidden="1" customWidth="1"/>
    <col min="14886" max="14886" width="15.28515625" style="155" bestFit="1" customWidth="1"/>
    <col min="14887" max="14887" width="11.42578125" style="155"/>
    <col min="14888" max="14888" width="15.28515625" style="155" bestFit="1" customWidth="1"/>
    <col min="14889" max="15104" width="11.42578125" style="155"/>
    <col min="15105" max="15105" width="15.85546875" style="155" customWidth="1"/>
    <col min="15106" max="15106" width="55.28515625" style="155" customWidth="1"/>
    <col min="15107" max="15107" width="30.7109375" style="155" customWidth="1"/>
    <col min="15108" max="15110" width="0" style="155" hidden="1" customWidth="1"/>
    <col min="15111" max="15111" width="25" style="155" customWidth="1"/>
    <col min="15112" max="15119" width="0" style="155" hidden="1" customWidth="1"/>
    <col min="15120" max="15120" width="21.5703125" style="155" customWidth="1"/>
    <col min="15121" max="15123" width="0" style="155" hidden="1" customWidth="1"/>
    <col min="15124" max="15124" width="20.42578125" style="155" customWidth="1"/>
    <col min="15125" max="15132" width="0" style="155" hidden="1" customWidth="1"/>
    <col min="15133" max="15133" width="17.5703125" style="155" customWidth="1"/>
    <col min="15134" max="15134" width="21.140625" style="155" customWidth="1"/>
    <col min="15135" max="15135" width="21" style="155" customWidth="1"/>
    <col min="15136" max="15136" width="17.28515625" style="155" customWidth="1"/>
    <col min="15137" max="15137" width="14" style="155" customWidth="1"/>
    <col min="15138" max="15138" width="15.28515625" style="155" bestFit="1" customWidth="1"/>
    <col min="15139" max="15141" width="0" style="155" hidden="1" customWidth="1"/>
    <col min="15142" max="15142" width="15.28515625" style="155" bestFit="1" customWidth="1"/>
    <col min="15143" max="15143" width="11.42578125" style="155"/>
    <col min="15144" max="15144" width="15.28515625" style="155" bestFit="1" customWidth="1"/>
    <col min="15145" max="15360" width="11.42578125" style="155"/>
    <col min="15361" max="15361" width="15.85546875" style="155" customWidth="1"/>
    <col min="15362" max="15362" width="55.28515625" style="155" customWidth="1"/>
    <col min="15363" max="15363" width="30.7109375" style="155" customWidth="1"/>
    <col min="15364" max="15366" width="0" style="155" hidden="1" customWidth="1"/>
    <col min="15367" max="15367" width="25" style="155" customWidth="1"/>
    <col min="15368" max="15375" width="0" style="155" hidden="1" customWidth="1"/>
    <col min="15376" max="15376" width="21.5703125" style="155" customWidth="1"/>
    <col min="15377" max="15379" width="0" style="155" hidden="1" customWidth="1"/>
    <col min="15380" max="15380" width="20.42578125" style="155" customWidth="1"/>
    <col min="15381" max="15388" width="0" style="155" hidden="1" customWidth="1"/>
    <col min="15389" max="15389" width="17.5703125" style="155" customWidth="1"/>
    <col min="15390" max="15390" width="21.140625" style="155" customWidth="1"/>
    <col min="15391" max="15391" width="21" style="155" customWidth="1"/>
    <col min="15392" max="15392" width="17.28515625" style="155" customWidth="1"/>
    <col min="15393" max="15393" width="14" style="155" customWidth="1"/>
    <col min="15394" max="15394" width="15.28515625" style="155" bestFit="1" customWidth="1"/>
    <col min="15395" max="15397" width="0" style="155" hidden="1" customWidth="1"/>
    <col min="15398" max="15398" width="15.28515625" style="155" bestFit="1" customWidth="1"/>
    <col min="15399" max="15399" width="11.42578125" style="155"/>
    <col min="15400" max="15400" width="15.28515625" style="155" bestFit="1" customWidth="1"/>
    <col min="15401" max="15616" width="11.42578125" style="155"/>
    <col min="15617" max="15617" width="15.85546875" style="155" customWidth="1"/>
    <col min="15618" max="15618" width="55.28515625" style="155" customWidth="1"/>
    <col min="15619" max="15619" width="30.7109375" style="155" customWidth="1"/>
    <col min="15620" max="15622" width="0" style="155" hidden="1" customWidth="1"/>
    <col min="15623" max="15623" width="25" style="155" customWidth="1"/>
    <col min="15624" max="15631" width="0" style="155" hidden="1" customWidth="1"/>
    <col min="15632" max="15632" width="21.5703125" style="155" customWidth="1"/>
    <col min="15633" max="15635" width="0" style="155" hidden="1" customWidth="1"/>
    <col min="15636" max="15636" width="20.42578125" style="155" customWidth="1"/>
    <col min="15637" max="15644" width="0" style="155" hidden="1" customWidth="1"/>
    <col min="15645" max="15645" width="17.5703125" style="155" customWidth="1"/>
    <col min="15646" max="15646" width="21.140625" style="155" customWidth="1"/>
    <col min="15647" max="15647" width="21" style="155" customWidth="1"/>
    <col min="15648" max="15648" width="17.28515625" style="155" customWidth="1"/>
    <col min="15649" max="15649" width="14" style="155" customWidth="1"/>
    <col min="15650" max="15650" width="15.28515625" style="155" bestFit="1" customWidth="1"/>
    <col min="15651" max="15653" width="0" style="155" hidden="1" customWidth="1"/>
    <col min="15654" max="15654" width="15.28515625" style="155" bestFit="1" customWidth="1"/>
    <col min="15655" max="15655" width="11.42578125" style="155"/>
    <col min="15656" max="15656" width="15.28515625" style="155" bestFit="1" customWidth="1"/>
    <col min="15657" max="15872" width="11.42578125" style="155"/>
    <col min="15873" max="15873" width="15.85546875" style="155" customWidth="1"/>
    <col min="15874" max="15874" width="55.28515625" style="155" customWidth="1"/>
    <col min="15875" max="15875" width="30.7109375" style="155" customWidth="1"/>
    <col min="15876" max="15878" width="0" style="155" hidden="1" customWidth="1"/>
    <col min="15879" max="15879" width="25" style="155" customWidth="1"/>
    <col min="15880" max="15887" width="0" style="155" hidden="1" customWidth="1"/>
    <col min="15888" max="15888" width="21.5703125" style="155" customWidth="1"/>
    <col min="15889" max="15891" width="0" style="155" hidden="1" customWidth="1"/>
    <col min="15892" max="15892" width="20.42578125" style="155" customWidth="1"/>
    <col min="15893" max="15900" width="0" style="155" hidden="1" customWidth="1"/>
    <col min="15901" max="15901" width="17.5703125" style="155" customWidth="1"/>
    <col min="15902" max="15902" width="21.140625" style="155" customWidth="1"/>
    <col min="15903" max="15903" width="21" style="155" customWidth="1"/>
    <col min="15904" max="15904" width="17.28515625" style="155" customWidth="1"/>
    <col min="15905" max="15905" width="14" style="155" customWidth="1"/>
    <col min="15906" max="15906" width="15.28515625" style="155" bestFit="1" customWidth="1"/>
    <col min="15907" max="15909" width="0" style="155" hidden="1" customWidth="1"/>
    <col min="15910" max="15910" width="15.28515625" style="155" bestFit="1" customWidth="1"/>
    <col min="15911" max="15911" width="11.42578125" style="155"/>
    <col min="15912" max="15912" width="15.28515625" style="155" bestFit="1" customWidth="1"/>
    <col min="15913" max="16128" width="11.42578125" style="155"/>
    <col min="16129" max="16129" width="15.85546875" style="155" customWidth="1"/>
    <col min="16130" max="16130" width="55.28515625" style="155" customWidth="1"/>
    <col min="16131" max="16131" width="30.7109375" style="155" customWidth="1"/>
    <col min="16132" max="16134" width="0" style="155" hidden="1" customWidth="1"/>
    <col min="16135" max="16135" width="25" style="155" customWidth="1"/>
    <col min="16136" max="16143" width="0" style="155" hidden="1" customWidth="1"/>
    <col min="16144" max="16144" width="21.5703125" style="155" customWidth="1"/>
    <col min="16145" max="16147" width="0" style="155" hidden="1" customWidth="1"/>
    <col min="16148" max="16148" width="20.42578125" style="155" customWidth="1"/>
    <col min="16149" max="16156" width="0" style="155" hidden="1" customWidth="1"/>
    <col min="16157" max="16157" width="17.5703125" style="155" customWidth="1"/>
    <col min="16158" max="16158" width="21.140625" style="155" customWidth="1"/>
    <col min="16159" max="16159" width="21" style="155" customWidth="1"/>
    <col min="16160" max="16160" width="17.28515625" style="155" customWidth="1"/>
    <col min="16161" max="16161" width="14" style="155" customWidth="1"/>
    <col min="16162" max="16162" width="15.28515625" style="155" bestFit="1" customWidth="1"/>
    <col min="16163" max="16165" width="0" style="155" hidden="1" customWidth="1"/>
    <col min="16166" max="16166" width="15.28515625" style="155" bestFit="1" customWidth="1"/>
    <col min="16167" max="16167" width="11.42578125" style="155"/>
    <col min="16168" max="16168" width="15.28515625" style="155" bestFit="1" customWidth="1"/>
    <col min="16169" max="16384" width="11.42578125" style="155"/>
  </cols>
  <sheetData>
    <row r="1" spans="1:40" ht="18">
      <c r="A1" s="358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</row>
    <row r="2" spans="1:40" ht="15.75">
      <c r="A2" s="361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</row>
    <row r="3" spans="1:40" ht="18">
      <c r="A3" s="364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</row>
    <row r="4" spans="1:40" ht="15.75">
      <c r="A4" s="361" t="s">
        <v>179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</row>
    <row r="5" spans="1:40" ht="20.25">
      <c r="A5" s="367" t="s">
        <v>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</row>
    <row r="6" spans="1:40" ht="15.75" thickBo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60"/>
      <c r="V6" s="158"/>
      <c r="W6" s="158"/>
      <c r="X6" s="158"/>
      <c r="Y6" s="158"/>
      <c r="Z6" s="158"/>
      <c r="AA6" s="158"/>
      <c r="AB6" s="158"/>
      <c r="AC6" s="158"/>
      <c r="AD6" s="256" t="s">
        <v>180</v>
      </c>
      <c r="AN6" s="279"/>
    </row>
    <row r="7" spans="1:40" ht="15.75">
      <c r="A7" s="377" t="s">
        <v>5</v>
      </c>
      <c r="B7" s="378"/>
      <c r="C7" s="280" t="s">
        <v>6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2" t="s">
        <v>181</v>
      </c>
      <c r="Q7" s="283"/>
      <c r="R7" s="283"/>
      <c r="S7" s="283"/>
      <c r="T7" s="283"/>
      <c r="U7" s="284"/>
      <c r="V7" s="283"/>
      <c r="W7" s="283"/>
      <c r="X7" s="283"/>
      <c r="Y7" s="283"/>
      <c r="Z7" s="283"/>
      <c r="AA7" s="283"/>
      <c r="AB7" s="283"/>
      <c r="AC7" s="285"/>
      <c r="AD7" s="252"/>
      <c r="AN7" s="279"/>
    </row>
    <row r="8" spans="1:40" ht="15.75">
      <c r="A8" s="349" t="s">
        <v>9</v>
      </c>
      <c r="B8" s="350"/>
      <c r="C8" s="168" t="s">
        <v>10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64" t="s">
        <v>182</v>
      </c>
      <c r="Q8" s="165"/>
      <c r="R8" s="168">
        <v>2012</v>
      </c>
      <c r="S8" s="165"/>
      <c r="T8" s="165"/>
      <c r="U8" s="160"/>
      <c r="V8" s="165"/>
      <c r="W8" s="165"/>
      <c r="X8" s="165"/>
      <c r="Y8" s="165"/>
      <c r="Z8" s="165"/>
      <c r="AA8" s="165"/>
      <c r="AB8" s="165"/>
      <c r="AC8" s="286"/>
      <c r="AD8" s="171"/>
      <c r="AE8" s="171"/>
      <c r="AN8" s="279"/>
    </row>
    <row r="9" spans="1:40" ht="15.75" thickBot="1">
      <c r="A9" s="172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  <c r="AD9" s="171"/>
      <c r="AN9" s="279"/>
    </row>
    <row r="10" spans="1:40">
      <c r="A10" s="177"/>
      <c r="B10" s="178"/>
      <c r="C10" s="178" t="s">
        <v>39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202"/>
      <c r="AN10" s="279"/>
    </row>
    <row r="11" spans="1:40">
      <c r="A11" s="179" t="s">
        <v>12</v>
      </c>
      <c r="B11" s="179" t="s">
        <v>13</v>
      </c>
      <c r="C11" s="179" t="s">
        <v>99</v>
      </c>
      <c r="D11" s="179" t="s">
        <v>16</v>
      </c>
      <c r="E11" s="179" t="s">
        <v>16</v>
      </c>
      <c r="F11" s="179" t="s">
        <v>16</v>
      </c>
      <c r="G11" s="179" t="s">
        <v>16</v>
      </c>
      <c r="H11" s="179" t="s">
        <v>16</v>
      </c>
      <c r="I11" s="179" t="s">
        <v>16</v>
      </c>
      <c r="J11" s="179" t="s">
        <v>16</v>
      </c>
      <c r="K11" s="179" t="s">
        <v>16</v>
      </c>
      <c r="L11" s="179" t="s">
        <v>16</v>
      </c>
      <c r="M11" s="179" t="s">
        <v>16</v>
      </c>
      <c r="N11" s="179" t="s">
        <v>16</v>
      </c>
      <c r="O11" s="179" t="s">
        <v>16</v>
      </c>
      <c r="P11" s="179" t="s">
        <v>16</v>
      </c>
      <c r="Q11" s="179" t="s">
        <v>17</v>
      </c>
      <c r="R11" s="179" t="s">
        <v>17</v>
      </c>
      <c r="S11" s="179" t="s">
        <v>17</v>
      </c>
      <c r="T11" s="179" t="s">
        <v>17</v>
      </c>
      <c r="U11" s="179" t="s">
        <v>17</v>
      </c>
      <c r="V11" s="179" t="s">
        <v>17</v>
      </c>
      <c r="W11" s="179" t="s">
        <v>17</v>
      </c>
      <c r="X11" s="179" t="s">
        <v>17</v>
      </c>
      <c r="Y11" s="179" t="s">
        <v>17</v>
      </c>
      <c r="Z11" s="179" t="s">
        <v>17</v>
      </c>
      <c r="AA11" s="179" t="s">
        <v>17</v>
      </c>
      <c r="AB11" s="179" t="s">
        <v>17</v>
      </c>
      <c r="AC11" s="179" t="s">
        <v>17</v>
      </c>
      <c r="AD11" s="202"/>
      <c r="AE11" s="202"/>
      <c r="AN11" s="279"/>
    </row>
    <row r="12" spans="1:40" ht="13.5" thickBot="1">
      <c r="A12" s="180" t="s">
        <v>18</v>
      </c>
      <c r="B12" s="180"/>
      <c r="C12" s="180" t="s">
        <v>100</v>
      </c>
      <c r="D12" s="180" t="s">
        <v>20</v>
      </c>
      <c r="E12" s="180" t="s">
        <v>21</v>
      </c>
      <c r="F12" s="180" t="s">
        <v>22</v>
      </c>
      <c r="G12" s="180" t="s">
        <v>33</v>
      </c>
      <c r="H12" s="180" t="s">
        <v>34</v>
      </c>
      <c r="I12" s="180" t="s">
        <v>35</v>
      </c>
      <c r="J12" s="180" t="s">
        <v>36</v>
      </c>
      <c r="K12" s="180" t="s">
        <v>27</v>
      </c>
      <c r="L12" s="180" t="s">
        <v>183</v>
      </c>
      <c r="M12" s="180" t="s">
        <v>37</v>
      </c>
      <c r="N12" s="180" t="s">
        <v>30</v>
      </c>
      <c r="O12" s="180" t="s">
        <v>31</v>
      </c>
      <c r="P12" s="180" t="s">
        <v>38</v>
      </c>
      <c r="Q12" s="180" t="s">
        <v>20</v>
      </c>
      <c r="R12" s="180" t="s">
        <v>21</v>
      </c>
      <c r="S12" s="180" t="s">
        <v>22</v>
      </c>
      <c r="T12" s="180" t="s">
        <v>33</v>
      </c>
      <c r="U12" s="180" t="s">
        <v>34</v>
      </c>
      <c r="V12" s="180" t="s">
        <v>35</v>
      </c>
      <c r="W12" s="180" t="s">
        <v>36</v>
      </c>
      <c r="X12" s="180" t="s">
        <v>27</v>
      </c>
      <c r="Y12" s="180" t="s">
        <v>183</v>
      </c>
      <c r="Z12" s="180" t="s">
        <v>37</v>
      </c>
      <c r="AA12" s="180" t="s">
        <v>30</v>
      </c>
      <c r="AB12" s="180" t="s">
        <v>31</v>
      </c>
      <c r="AC12" s="180" t="s">
        <v>32</v>
      </c>
      <c r="AN12" s="279"/>
    </row>
    <row r="13" spans="1:40" ht="13.5" thickBot="1">
      <c r="A13" s="182">
        <v>1</v>
      </c>
      <c r="B13" s="183">
        <v>2</v>
      </c>
      <c r="C13" s="183"/>
      <c r="D13" s="183"/>
      <c r="E13" s="183"/>
      <c r="F13" s="183">
        <v>5</v>
      </c>
      <c r="G13" s="183">
        <v>5</v>
      </c>
      <c r="H13" s="183">
        <v>5</v>
      </c>
      <c r="I13" s="183">
        <v>5</v>
      </c>
      <c r="J13" s="183">
        <v>5</v>
      </c>
      <c r="K13" s="183">
        <v>5</v>
      </c>
      <c r="L13" s="183">
        <v>5</v>
      </c>
      <c r="M13" s="183">
        <v>5</v>
      </c>
      <c r="N13" s="183">
        <v>5</v>
      </c>
      <c r="O13" s="183">
        <v>5</v>
      </c>
      <c r="P13" s="183">
        <v>6</v>
      </c>
      <c r="Q13" s="183"/>
      <c r="R13" s="183"/>
      <c r="S13" s="183">
        <v>7</v>
      </c>
      <c r="T13" s="183">
        <v>7</v>
      </c>
      <c r="U13" s="183">
        <v>7</v>
      </c>
      <c r="V13" s="183">
        <v>7</v>
      </c>
      <c r="W13" s="183">
        <v>7</v>
      </c>
      <c r="X13" s="183">
        <v>7</v>
      </c>
      <c r="Y13" s="183">
        <v>7</v>
      </c>
      <c r="Z13" s="183">
        <v>7</v>
      </c>
      <c r="AA13" s="183">
        <v>7</v>
      </c>
      <c r="AB13" s="183">
        <v>7</v>
      </c>
      <c r="AC13" s="184">
        <v>8</v>
      </c>
      <c r="AH13" s="287"/>
      <c r="AN13" s="279"/>
    </row>
    <row r="14" spans="1:40" s="189" customFormat="1" ht="16.5" thickBot="1">
      <c r="A14" s="185"/>
      <c r="B14" s="186" t="s">
        <v>41</v>
      </c>
      <c r="C14" s="187">
        <f>C17+C15</f>
        <v>1266085627.6900001</v>
      </c>
      <c r="D14" s="187">
        <f t="shared" ref="D14:AB14" si="0">D17</f>
        <v>293.62</v>
      </c>
      <c r="E14" s="187">
        <f t="shared" si="0"/>
        <v>28068018.019999996</v>
      </c>
      <c r="F14" s="187">
        <f t="shared" si="0"/>
        <v>392240824.72999996</v>
      </c>
      <c r="G14" s="187">
        <f t="shared" si="0"/>
        <v>314800919.86000001</v>
      </c>
      <c r="H14" s="187">
        <f>H17+H15</f>
        <v>0</v>
      </c>
      <c r="I14" s="187">
        <f t="shared" si="0"/>
        <v>0</v>
      </c>
      <c r="J14" s="187">
        <f t="shared" si="0"/>
        <v>0</v>
      </c>
      <c r="K14" s="187">
        <f t="shared" si="0"/>
        <v>0</v>
      </c>
      <c r="L14" s="187">
        <f t="shared" si="0"/>
        <v>0</v>
      </c>
      <c r="M14" s="187">
        <f t="shared" si="0"/>
        <v>0</v>
      </c>
      <c r="N14" s="187">
        <f t="shared" si="0"/>
        <v>0</v>
      </c>
      <c r="O14" s="187">
        <f t="shared" si="0"/>
        <v>0</v>
      </c>
      <c r="P14" s="187">
        <f>P17+P15</f>
        <v>735110056.2299999</v>
      </c>
      <c r="Q14" s="187">
        <f t="shared" si="0"/>
        <v>0</v>
      </c>
      <c r="R14" s="187">
        <f t="shared" si="0"/>
        <v>30679991.629999999</v>
      </c>
      <c r="S14" s="187">
        <f>S17</f>
        <v>344150824.73999995</v>
      </c>
      <c r="T14" s="187">
        <f t="shared" si="0"/>
        <v>686392553.36000001</v>
      </c>
      <c r="U14" s="187">
        <f>U17+U15</f>
        <v>0</v>
      </c>
      <c r="V14" s="187">
        <f t="shared" si="0"/>
        <v>0</v>
      </c>
      <c r="W14" s="187">
        <f t="shared" si="0"/>
        <v>0</v>
      </c>
      <c r="X14" s="187">
        <f t="shared" si="0"/>
        <v>0</v>
      </c>
      <c r="Y14" s="187">
        <f t="shared" si="0"/>
        <v>0</v>
      </c>
      <c r="Z14" s="187">
        <f t="shared" si="0"/>
        <v>0</v>
      </c>
      <c r="AA14" s="187">
        <f t="shared" si="0"/>
        <v>0</v>
      </c>
      <c r="AB14" s="187">
        <f t="shared" si="0"/>
        <v>0</v>
      </c>
      <c r="AC14" s="288">
        <f>AC17+AC15</f>
        <v>633077056.23000002</v>
      </c>
      <c r="AD14" s="156"/>
      <c r="AL14" s="289"/>
    </row>
    <row r="15" spans="1:40" s="189" customFormat="1" ht="16.5" thickBot="1">
      <c r="A15" s="190"/>
      <c r="B15" s="191" t="s">
        <v>42</v>
      </c>
      <c r="C15" s="187">
        <f>+C16</f>
        <v>0</v>
      </c>
      <c r="D15" s="187">
        <f>+D16</f>
        <v>0</v>
      </c>
      <c r="E15" s="187"/>
      <c r="F15" s="187"/>
      <c r="G15" s="187"/>
      <c r="H15" s="187">
        <f>+H16</f>
        <v>0</v>
      </c>
      <c r="I15" s="187"/>
      <c r="J15" s="187"/>
      <c r="K15" s="187"/>
      <c r="L15" s="187"/>
      <c r="M15" s="187"/>
      <c r="N15" s="187"/>
      <c r="O15" s="187"/>
      <c r="P15" s="187">
        <f>+P16</f>
        <v>0</v>
      </c>
      <c r="Q15" s="187">
        <f>+Q16</f>
        <v>0</v>
      </c>
      <c r="R15" s="187"/>
      <c r="S15" s="187"/>
      <c r="T15" s="187"/>
      <c r="U15" s="187">
        <f>+U16</f>
        <v>0</v>
      </c>
      <c r="V15" s="187"/>
      <c r="W15" s="187"/>
      <c r="X15" s="187"/>
      <c r="Y15" s="187"/>
      <c r="Z15" s="187"/>
      <c r="AA15" s="187"/>
      <c r="AB15" s="187"/>
      <c r="AC15" s="288">
        <f>+AC16</f>
        <v>0</v>
      </c>
      <c r="AD15" s="156"/>
      <c r="AF15" s="202"/>
      <c r="AL15" s="289"/>
      <c r="AN15" s="279"/>
    </row>
    <row r="16" spans="1:40" s="189" customFormat="1" ht="16.5" thickBot="1">
      <c r="A16" s="195" t="s">
        <v>43</v>
      </c>
      <c r="B16" s="196" t="s">
        <v>44</v>
      </c>
      <c r="C16" s="290">
        <v>0</v>
      </c>
      <c r="D16" s="290">
        <v>0</v>
      </c>
      <c r="E16" s="290"/>
      <c r="F16" s="290"/>
      <c r="G16" s="290"/>
      <c r="H16" s="290">
        <v>0</v>
      </c>
      <c r="I16" s="290"/>
      <c r="J16" s="290"/>
      <c r="K16" s="290"/>
      <c r="L16" s="290"/>
      <c r="M16" s="290"/>
      <c r="N16" s="290"/>
      <c r="O16" s="290"/>
      <c r="P16" s="291">
        <f>SUM(D16:O16)</f>
        <v>0</v>
      </c>
      <c r="Q16" s="290">
        <v>0</v>
      </c>
      <c r="R16" s="290"/>
      <c r="S16" s="290"/>
      <c r="T16" s="290"/>
      <c r="U16" s="290">
        <v>0</v>
      </c>
      <c r="V16" s="290">
        <v>0</v>
      </c>
      <c r="W16" s="290"/>
      <c r="X16" s="290"/>
      <c r="Y16" s="290"/>
      <c r="Z16" s="290"/>
      <c r="AA16" s="290"/>
      <c r="AB16" s="290"/>
      <c r="AC16" s="291">
        <f>SUM(Q16:AB16)</f>
        <v>0</v>
      </c>
      <c r="AD16" s="156"/>
      <c r="AF16" s="202"/>
      <c r="AL16" s="289"/>
      <c r="AN16" s="279"/>
    </row>
    <row r="17" spans="1:72" s="202" customFormat="1" ht="16.5" thickBot="1">
      <c r="A17" s="190"/>
      <c r="B17" s="191" t="s">
        <v>45</v>
      </c>
      <c r="C17" s="203">
        <f>+C18+C20</f>
        <v>1266085627.6900001</v>
      </c>
      <c r="D17" s="203">
        <f>+D18+D20</f>
        <v>293.62</v>
      </c>
      <c r="E17" s="203">
        <f>E20+E18</f>
        <v>28068018.019999996</v>
      </c>
      <c r="F17" s="203">
        <f>F20+F18</f>
        <v>392240824.72999996</v>
      </c>
      <c r="G17" s="203">
        <f>G20+G18</f>
        <v>314800919.86000001</v>
      </c>
      <c r="H17" s="203">
        <f>H20+H18</f>
        <v>0</v>
      </c>
      <c r="I17" s="203">
        <f t="shared" ref="I17:AB17" si="1">I20</f>
        <v>0</v>
      </c>
      <c r="J17" s="203">
        <f t="shared" si="1"/>
        <v>0</v>
      </c>
      <c r="K17" s="203">
        <f t="shared" si="1"/>
        <v>0</v>
      </c>
      <c r="L17" s="203">
        <f t="shared" si="1"/>
        <v>0</v>
      </c>
      <c r="M17" s="203">
        <f t="shared" si="1"/>
        <v>0</v>
      </c>
      <c r="N17" s="203">
        <f t="shared" si="1"/>
        <v>0</v>
      </c>
      <c r="O17" s="203">
        <f t="shared" si="1"/>
        <v>0</v>
      </c>
      <c r="P17" s="203">
        <f>+P18+P20</f>
        <v>735110056.2299999</v>
      </c>
      <c r="Q17" s="203">
        <f>+Q18+Q20</f>
        <v>0</v>
      </c>
      <c r="R17" s="203">
        <f>R20+R18</f>
        <v>30679991.629999999</v>
      </c>
      <c r="S17" s="203">
        <f>S20+S18</f>
        <v>344150824.73999995</v>
      </c>
      <c r="T17" s="203">
        <f>T20+T18</f>
        <v>686392553.36000001</v>
      </c>
      <c r="U17" s="203">
        <f>U20+U18</f>
        <v>0</v>
      </c>
      <c r="V17" s="203">
        <f t="shared" si="1"/>
        <v>0</v>
      </c>
      <c r="W17" s="203">
        <f t="shared" si="1"/>
        <v>0</v>
      </c>
      <c r="X17" s="203">
        <f t="shared" si="1"/>
        <v>0</v>
      </c>
      <c r="Y17" s="203">
        <f t="shared" si="1"/>
        <v>0</v>
      </c>
      <c r="Z17" s="203">
        <f t="shared" si="1"/>
        <v>0</v>
      </c>
      <c r="AA17" s="203">
        <f t="shared" si="1"/>
        <v>0</v>
      </c>
      <c r="AB17" s="203">
        <f t="shared" si="1"/>
        <v>0</v>
      </c>
      <c r="AC17" s="292">
        <f>+AC18+AC20</f>
        <v>633077056.23000002</v>
      </c>
      <c r="AD17" s="156"/>
      <c r="AL17" s="262"/>
    </row>
    <row r="18" spans="1:72" s="202" customFormat="1" ht="15.75">
      <c r="A18" s="195" t="s">
        <v>79</v>
      </c>
      <c r="B18" s="293" t="s">
        <v>101</v>
      </c>
      <c r="C18" s="210">
        <f>+C19</f>
        <v>1851.8000000000002</v>
      </c>
      <c r="D18" s="210">
        <f t="shared" ref="D18:AB18" si="2">+D19</f>
        <v>293.62</v>
      </c>
      <c r="E18" s="294">
        <f>E19</f>
        <v>651.79999999999995</v>
      </c>
      <c r="F18" s="294">
        <f t="shared" si="2"/>
        <v>173.07</v>
      </c>
      <c r="G18" s="294">
        <f t="shared" si="2"/>
        <v>603.11</v>
      </c>
      <c r="H18" s="294">
        <f t="shared" si="2"/>
        <v>0</v>
      </c>
      <c r="I18" s="294">
        <f t="shared" si="2"/>
        <v>0</v>
      </c>
      <c r="J18" s="294">
        <f t="shared" si="2"/>
        <v>0</v>
      </c>
      <c r="K18" s="294">
        <f t="shared" si="2"/>
        <v>0</v>
      </c>
      <c r="L18" s="294">
        <f t="shared" si="2"/>
        <v>0</v>
      </c>
      <c r="M18" s="294">
        <f t="shared" si="2"/>
        <v>0</v>
      </c>
      <c r="N18" s="294">
        <f t="shared" si="2"/>
        <v>0</v>
      </c>
      <c r="O18" s="294">
        <f t="shared" si="2"/>
        <v>0</v>
      </c>
      <c r="P18" s="294">
        <f t="shared" si="2"/>
        <v>1721.6</v>
      </c>
      <c r="Q18" s="210">
        <f t="shared" si="2"/>
        <v>0</v>
      </c>
      <c r="R18" s="294">
        <f>+R19</f>
        <v>945.42</v>
      </c>
      <c r="S18" s="294">
        <f t="shared" si="2"/>
        <v>173.07</v>
      </c>
      <c r="T18" s="294">
        <f t="shared" si="2"/>
        <v>603.11</v>
      </c>
      <c r="U18" s="294">
        <f t="shared" si="2"/>
        <v>0</v>
      </c>
      <c r="V18" s="294">
        <f t="shared" si="2"/>
        <v>0</v>
      </c>
      <c r="W18" s="294">
        <f t="shared" si="2"/>
        <v>0</v>
      </c>
      <c r="X18" s="294">
        <f t="shared" si="2"/>
        <v>0</v>
      </c>
      <c r="Y18" s="294">
        <f t="shared" si="2"/>
        <v>0</v>
      </c>
      <c r="Z18" s="294">
        <f t="shared" si="2"/>
        <v>0</v>
      </c>
      <c r="AA18" s="294">
        <f t="shared" si="2"/>
        <v>0</v>
      </c>
      <c r="AB18" s="294">
        <f t="shared" si="2"/>
        <v>0</v>
      </c>
      <c r="AC18" s="295">
        <f>AC19</f>
        <v>1721.6</v>
      </c>
      <c r="AD18" s="156"/>
      <c r="AL18" s="262"/>
    </row>
    <row r="19" spans="1:72" s="202" customFormat="1" ht="15">
      <c r="A19" s="195" t="s">
        <v>102</v>
      </c>
      <c r="B19" s="211" t="s">
        <v>103</v>
      </c>
      <c r="C19" s="210">
        <f>8319-6467.2</f>
        <v>1851.8000000000002</v>
      </c>
      <c r="D19" s="210">
        <v>293.62</v>
      </c>
      <c r="E19" s="223">
        <v>651.79999999999995</v>
      </c>
      <c r="F19" s="197">
        <v>173.07</v>
      </c>
      <c r="G19" s="197">
        <v>603.11</v>
      </c>
      <c r="H19" s="197">
        <v>0</v>
      </c>
      <c r="I19" s="197">
        <v>0</v>
      </c>
      <c r="J19" s="197"/>
      <c r="K19" s="197"/>
      <c r="L19" s="197"/>
      <c r="M19" s="197"/>
      <c r="N19" s="197"/>
      <c r="O19" s="197"/>
      <c r="P19" s="223">
        <f>SUM(D19:O19)</f>
        <v>1721.6</v>
      </c>
      <c r="Q19" s="210">
        <v>0</v>
      </c>
      <c r="R19" s="197">
        <v>945.42</v>
      </c>
      <c r="S19" s="197">
        <v>173.07</v>
      </c>
      <c r="T19" s="197">
        <v>603.11</v>
      </c>
      <c r="U19" s="197">
        <v>0</v>
      </c>
      <c r="V19" s="197">
        <v>0</v>
      </c>
      <c r="W19" s="197">
        <v>0</v>
      </c>
      <c r="X19" s="197">
        <v>0</v>
      </c>
      <c r="Y19" s="197">
        <v>0</v>
      </c>
      <c r="Z19" s="197">
        <v>0</v>
      </c>
      <c r="AA19" s="197">
        <v>0</v>
      </c>
      <c r="AB19" s="197">
        <v>0</v>
      </c>
      <c r="AC19" s="223">
        <f>SUM(Q19:AB19)</f>
        <v>1721.6</v>
      </c>
      <c r="AD19" s="156"/>
      <c r="AF19" s="279"/>
      <c r="AG19" s="279"/>
      <c r="AH19" s="279"/>
      <c r="AI19" s="279"/>
      <c r="AJ19" s="279"/>
      <c r="AK19" s="279"/>
      <c r="AL19" s="296"/>
      <c r="AM19" s="279"/>
      <c r="AN19" s="279"/>
      <c r="AO19" s="279"/>
      <c r="AP19" s="279"/>
      <c r="AQ19" s="279"/>
      <c r="AR19" s="279"/>
      <c r="AS19" s="279"/>
    </row>
    <row r="20" spans="1:72" s="202" customFormat="1" ht="15.75">
      <c r="A20" s="195" t="s">
        <v>46</v>
      </c>
      <c r="B20" s="205" t="s">
        <v>47</v>
      </c>
      <c r="C20" s="206">
        <f>+C25+C29+C39+C41+C47+C21+C23+C35+C45</f>
        <v>1266083775.8900001</v>
      </c>
      <c r="D20" s="206">
        <f>+D25+D30+D39+D41+D47</f>
        <v>0</v>
      </c>
      <c r="E20" s="206">
        <f>+E25+E29+E39+E41+E47+E23+E35</f>
        <v>28067366.219999995</v>
      </c>
      <c r="F20" s="206">
        <f>+F25+F29+F39+F41+F47+F23+F35+F21</f>
        <v>392240651.65999997</v>
      </c>
      <c r="G20" s="206">
        <f>+G25+G30+G39+G41+G47+G22+G33</f>
        <v>314800316.75</v>
      </c>
      <c r="H20" s="206">
        <f t="shared" ref="H20:O20" si="3">+H25+H30+H39+H41+H47</f>
        <v>0</v>
      </c>
      <c r="I20" s="206">
        <f t="shared" si="3"/>
        <v>0</v>
      </c>
      <c r="J20" s="206">
        <f t="shared" si="3"/>
        <v>0</v>
      </c>
      <c r="K20" s="206">
        <f t="shared" si="3"/>
        <v>0</v>
      </c>
      <c r="L20" s="206">
        <f t="shared" si="3"/>
        <v>0</v>
      </c>
      <c r="M20" s="206">
        <f t="shared" si="3"/>
        <v>0</v>
      </c>
      <c r="N20" s="206">
        <f t="shared" si="3"/>
        <v>0</v>
      </c>
      <c r="O20" s="206">
        <f t="shared" si="3"/>
        <v>0</v>
      </c>
      <c r="P20" s="206">
        <f>+P25+P29+P39+P41+P47+P23+P35+P22</f>
        <v>735108334.62999988</v>
      </c>
      <c r="Q20" s="206">
        <f t="shared" ref="Q20:AB20" si="4">+Q25+Q29+Q39+Q41+Q47+Q23</f>
        <v>0</v>
      </c>
      <c r="R20" s="206">
        <f>+R25+R29+R39+R41+R47+R23+R35</f>
        <v>30679046.209999997</v>
      </c>
      <c r="S20" s="206">
        <f>+S25+S29+S35+S39+S41+S47+S23+S21</f>
        <v>344150651.66999996</v>
      </c>
      <c r="T20" s="206">
        <f>+T25+T29+T39+T41+T47+T23+T30+T22+T33</f>
        <v>686391950.25</v>
      </c>
      <c r="U20" s="206">
        <f t="shared" si="4"/>
        <v>0</v>
      </c>
      <c r="V20" s="206">
        <f t="shared" si="4"/>
        <v>0</v>
      </c>
      <c r="W20" s="206">
        <f t="shared" si="4"/>
        <v>0</v>
      </c>
      <c r="X20" s="206">
        <f t="shared" si="4"/>
        <v>0</v>
      </c>
      <c r="Y20" s="206">
        <f t="shared" si="4"/>
        <v>0</v>
      </c>
      <c r="Z20" s="206">
        <f t="shared" si="4"/>
        <v>0</v>
      </c>
      <c r="AA20" s="206">
        <f t="shared" si="4"/>
        <v>0</v>
      </c>
      <c r="AB20" s="206">
        <f t="shared" si="4"/>
        <v>0</v>
      </c>
      <c r="AC20" s="206">
        <f>+AC25+AC29+AC39+AC41+AC47+AC23+AC35+AC21</f>
        <v>633075334.63</v>
      </c>
      <c r="AD20" s="156"/>
      <c r="AF20" s="279"/>
      <c r="AG20" s="279"/>
      <c r="AH20" s="279"/>
      <c r="AI20" s="279"/>
      <c r="AJ20" s="279"/>
      <c r="AK20" s="279"/>
      <c r="AL20" s="296"/>
      <c r="AM20" s="279"/>
      <c r="AN20" s="279"/>
      <c r="AO20" s="279"/>
      <c r="AP20" s="279"/>
      <c r="AQ20" s="279"/>
      <c r="AR20" s="279"/>
      <c r="AS20" s="279"/>
    </row>
    <row r="21" spans="1:72" s="202" customFormat="1" ht="15.75">
      <c r="A21" s="195" t="s">
        <v>48</v>
      </c>
      <c r="B21" s="293" t="s">
        <v>184</v>
      </c>
      <c r="C21" s="206">
        <f>C22</f>
        <v>620911830</v>
      </c>
      <c r="D21" s="206"/>
      <c r="E21" s="206">
        <f>E22</f>
        <v>0</v>
      </c>
      <c r="F21" s="206">
        <f>F22</f>
        <v>203236000</v>
      </c>
      <c r="G21" s="206"/>
      <c r="H21" s="206"/>
      <c r="I21" s="206"/>
      <c r="J21" s="206"/>
      <c r="K21" s="206"/>
      <c r="L21" s="206"/>
      <c r="M21" s="206"/>
      <c r="N21" s="206"/>
      <c r="O21" s="206"/>
      <c r="P21" s="206">
        <f>F21</f>
        <v>203236000</v>
      </c>
      <c r="Q21" s="206">
        <f>G21</f>
        <v>0</v>
      </c>
      <c r="R21" s="206">
        <f>H21</f>
        <v>0</v>
      </c>
      <c r="S21" s="206">
        <f>S22</f>
        <v>155146000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97">
        <f>AC22</f>
        <v>203236000</v>
      </c>
      <c r="AD21" s="317"/>
      <c r="AF21" s="279"/>
      <c r="AG21" s="279"/>
      <c r="AH21" s="279"/>
      <c r="AI21" s="279"/>
      <c r="AJ21" s="279"/>
      <c r="AK21" s="279"/>
      <c r="AL21" s="296"/>
      <c r="AM21" s="279"/>
      <c r="AN21" s="279"/>
      <c r="AO21" s="279"/>
      <c r="AP21" s="279"/>
      <c r="AQ21" s="279"/>
      <c r="AR21" s="279"/>
      <c r="AS21" s="279"/>
    </row>
    <row r="22" spans="1:72" s="202" customFormat="1" ht="15.75">
      <c r="A22" s="195" t="s">
        <v>185</v>
      </c>
      <c r="B22" s="211" t="s">
        <v>186</v>
      </c>
      <c r="C22" s="210">
        <v>620911830</v>
      </c>
      <c r="D22" s="206"/>
      <c r="E22" s="210">
        <v>0</v>
      </c>
      <c r="F22" s="210">
        <v>203236000</v>
      </c>
      <c r="G22" s="210">
        <v>102033000</v>
      </c>
      <c r="H22" s="206"/>
      <c r="I22" s="206"/>
      <c r="J22" s="206"/>
      <c r="K22" s="206"/>
      <c r="L22" s="206"/>
      <c r="M22" s="206"/>
      <c r="N22" s="206"/>
      <c r="O22" s="206"/>
      <c r="P22" s="197">
        <f>SUM(D22:O22)</f>
        <v>305269000</v>
      </c>
      <c r="Q22" s="206"/>
      <c r="R22" s="206"/>
      <c r="S22" s="210">
        <v>155146000</v>
      </c>
      <c r="T22" s="210">
        <v>48090000</v>
      </c>
      <c r="U22" s="206"/>
      <c r="V22" s="206"/>
      <c r="W22" s="206"/>
      <c r="X22" s="206"/>
      <c r="Y22" s="206"/>
      <c r="Z22" s="206"/>
      <c r="AA22" s="206"/>
      <c r="AB22" s="206"/>
      <c r="AC22" s="210">
        <f>SUM(Q22:AB22)</f>
        <v>203236000</v>
      </c>
      <c r="AD22" s="317"/>
      <c r="AF22" s="279"/>
      <c r="AG22" s="279"/>
      <c r="AH22" s="279"/>
      <c r="AI22" s="279"/>
      <c r="AJ22" s="279"/>
      <c r="AK22" s="279"/>
      <c r="AL22" s="296"/>
      <c r="AM22" s="279"/>
      <c r="AN22" s="279"/>
      <c r="AO22" s="279"/>
      <c r="AP22" s="279"/>
      <c r="AQ22" s="279"/>
      <c r="AR22" s="279"/>
      <c r="AS22" s="279"/>
    </row>
    <row r="23" spans="1:72" s="202" customFormat="1" ht="15.75">
      <c r="A23" s="195" t="s">
        <v>50</v>
      </c>
      <c r="B23" s="211" t="s">
        <v>187</v>
      </c>
      <c r="C23" s="206">
        <f>C24</f>
        <v>6018.7200000000012</v>
      </c>
      <c r="D23" s="206"/>
      <c r="E23" s="206">
        <f>E24</f>
        <v>6018.72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>
        <f>P24</f>
        <v>6018.72</v>
      </c>
      <c r="Q23" s="206"/>
      <c r="R23" s="206">
        <f>R24</f>
        <v>6018.72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>
        <f>SUM(Q23:AB23)</f>
        <v>6018.72</v>
      </c>
      <c r="AD23" s="317"/>
      <c r="AF23" s="279"/>
      <c r="AG23" s="279"/>
      <c r="AH23" s="279"/>
      <c r="AI23" s="279"/>
      <c r="AJ23" s="279"/>
      <c r="AK23" s="279"/>
      <c r="AL23" s="296"/>
      <c r="AM23" s="279"/>
      <c r="AN23" s="279"/>
      <c r="AO23" s="279"/>
      <c r="AP23" s="279"/>
      <c r="AQ23" s="279"/>
      <c r="AR23" s="279"/>
      <c r="AS23" s="279"/>
    </row>
    <row r="24" spans="1:72" s="202" customFormat="1" ht="15.75">
      <c r="A24" s="195" t="s">
        <v>188</v>
      </c>
      <c r="B24" s="211" t="s">
        <v>113</v>
      </c>
      <c r="C24" s="210">
        <f>58180.96-52162.24</f>
        <v>6018.7200000000012</v>
      </c>
      <c r="D24" s="206"/>
      <c r="E24" s="223">
        <v>6018.72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>
        <f>SUM(D24:O24)</f>
        <v>6018.72</v>
      </c>
      <c r="Q24" s="206"/>
      <c r="R24" s="210">
        <v>6018.72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10">
        <f>SUM(Q24:AB24)</f>
        <v>6018.72</v>
      </c>
      <c r="AD24" s="317"/>
      <c r="AF24" s="279"/>
      <c r="AG24" s="279"/>
      <c r="AH24" s="279"/>
      <c r="AI24" s="279"/>
      <c r="AJ24" s="279"/>
      <c r="AK24" s="279"/>
      <c r="AL24" s="296"/>
      <c r="AM24" s="279"/>
      <c r="AN24" s="279"/>
      <c r="AO24" s="279"/>
      <c r="AP24" s="279"/>
      <c r="AQ24" s="279"/>
      <c r="AR24" s="279"/>
      <c r="AS24" s="279"/>
    </row>
    <row r="25" spans="1:72" s="202" customFormat="1" ht="15.75">
      <c r="A25" s="195" t="s">
        <v>73</v>
      </c>
      <c r="B25" s="293" t="s">
        <v>53</v>
      </c>
      <c r="C25" s="206">
        <f>SUM(C26:C28)</f>
        <v>9848029.6499999985</v>
      </c>
      <c r="D25" s="206">
        <f t="shared" ref="D25:AB25" si="5">SUM(D26:D29)</f>
        <v>0</v>
      </c>
      <c r="E25" s="206">
        <f>SUM(E26:E28)</f>
        <v>7165183</v>
      </c>
      <c r="F25" s="206">
        <f>SUM(F26:F28)</f>
        <v>2611680</v>
      </c>
      <c r="G25" s="206">
        <f t="shared" si="5"/>
        <v>0</v>
      </c>
      <c r="H25" s="206">
        <f t="shared" si="5"/>
        <v>0</v>
      </c>
      <c r="I25" s="206">
        <f t="shared" si="5"/>
        <v>0</v>
      </c>
      <c r="J25" s="206">
        <f t="shared" si="5"/>
        <v>0</v>
      </c>
      <c r="K25" s="206">
        <f t="shared" si="5"/>
        <v>0</v>
      </c>
      <c r="L25" s="206">
        <f t="shared" si="5"/>
        <v>0</v>
      </c>
      <c r="M25" s="206">
        <f t="shared" si="5"/>
        <v>0</v>
      </c>
      <c r="N25" s="206">
        <f t="shared" si="5"/>
        <v>0</v>
      </c>
      <c r="O25" s="206">
        <f t="shared" si="5"/>
        <v>0</v>
      </c>
      <c r="P25" s="206">
        <f>SUM(P26:P28)</f>
        <v>9776863</v>
      </c>
      <c r="Q25" s="206">
        <f t="shared" si="5"/>
        <v>0</v>
      </c>
      <c r="R25" s="206">
        <f>SUM(R26:AB28)</f>
        <v>9776863</v>
      </c>
      <c r="S25" s="206">
        <f>SUM(S26:S28)</f>
        <v>2611680</v>
      </c>
      <c r="T25" s="206">
        <f t="shared" si="5"/>
        <v>212767316.75</v>
      </c>
      <c r="U25" s="206">
        <f t="shared" si="5"/>
        <v>0</v>
      </c>
      <c r="V25" s="206">
        <f t="shared" si="5"/>
        <v>0</v>
      </c>
      <c r="W25" s="206">
        <f t="shared" si="5"/>
        <v>0</v>
      </c>
      <c r="X25" s="206">
        <f t="shared" si="5"/>
        <v>0</v>
      </c>
      <c r="Y25" s="206">
        <f t="shared" si="5"/>
        <v>0</v>
      </c>
      <c r="Z25" s="206">
        <f t="shared" si="5"/>
        <v>0</v>
      </c>
      <c r="AA25" s="206">
        <f t="shared" si="5"/>
        <v>0</v>
      </c>
      <c r="AB25" s="206">
        <f t="shared" si="5"/>
        <v>0</v>
      </c>
      <c r="AC25" s="297">
        <f>SUM(AC26:AC28)</f>
        <v>9776863</v>
      </c>
      <c r="AD25" s="317"/>
      <c r="AF25" s="279"/>
      <c r="AG25" s="279"/>
      <c r="AH25" s="279"/>
      <c r="AI25" s="279"/>
      <c r="AJ25" s="279"/>
      <c r="AK25" s="279"/>
      <c r="AL25" s="296"/>
      <c r="AM25" s="279"/>
      <c r="AN25" s="279"/>
      <c r="AO25" s="279"/>
      <c r="AP25" s="279"/>
      <c r="AQ25" s="279"/>
      <c r="AR25" s="279"/>
      <c r="AS25" s="279"/>
    </row>
    <row r="26" spans="1:72" s="202" customFormat="1" ht="15.75">
      <c r="A26" s="195" t="s">
        <v>189</v>
      </c>
      <c r="B26" s="211" t="s">
        <v>115</v>
      </c>
      <c r="C26" s="210">
        <v>45210.01</v>
      </c>
      <c r="D26" s="210">
        <v>0</v>
      </c>
      <c r="E26" s="210">
        <v>0</v>
      </c>
      <c r="F26" s="210"/>
      <c r="G26" s="210"/>
      <c r="H26" s="210">
        <v>0</v>
      </c>
      <c r="I26" s="210">
        <v>0</v>
      </c>
      <c r="J26" s="210"/>
      <c r="K26" s="210"/>
      <c r="L26" s="210"/>
      <c r="M26" s="210"/>
      <c r="N26" s="210"/>
      <c r="O26" s="210"/>
      <c r="P26" s="291">
        <f>SUM(D26:O26)</f>
        <v>0</v>
      </c>
      <c r="Q26" s="210">
        <v>0</v>
      </c>
      <c r="R26" s="210"/>
      <c r="S26" s="210"/>
      <c r="T26" s="210"/>
      <c r="U26" s="210">
        <v>0</v>
      </c>
      <c r="V26" s="210">
        <v>0</v>
      </c>
      <c r="W26" s="210"/>
      <c r="X26" s="210"/>
      <c r="Y26" s="210"/>
      <c r="Z26" s="210"/>
      <c r="AA26" s="210"/>
      <c r="AB26" s="210"/>
      <c r="AC26" s="291">
        <f t="shared" ref="AC26:AC37" si="6">SUM(Q26:AB26)</f>
        <v>0</v>
      </c>
      <c r="AD26" s="317"/>
      <c r="AF26" s="279"/>
      <c r="AG26" s="279"/>
      <c r="AH26" s="279"/>
      <c r="AI26" s="279"/>
      <c r="AJ26" s="279"/>
      <c r="AK26" s="279"/>
      <c r="AL26" s="296"/>
      <c r="AM26" s="279"/>
      <c r="AN26" s="279"/>
      <c r="AO26" s="279"/>
      <c r="AP26" s="279"/>
      <c r="AQ26" s="279"/>
      <c r="AR26" s="279"/>
      <c r="AS26" s="279"/>
    </row>
    <row r="27" spans="1:72" s="202" customFormat="1" ht="15">
      <c r="A27" s="195" t="s">
        <v>190</v>
      </c>
      <c r="B27" s="211" t="s">
        <v>123</v>
      </c>
      <c r="C27" s="210">
        <v>7191139.6399999997</v>
      </c>
      <c r="D27" s="210">
        <v>0</v>
      </c>
      <c r="E27" s="210">
        <v>7165183</v>
      </c>
      <c r="F27" s="210"/>
      <c r="G27" s="210"/>
      <c r="H27" s="210">
        <v>0</v>
      </c>
      <c r="I27" s="210">
        <v>0</v>
      </c>
      <c r="J27" s="210"/>
      <c r="K27" s="210"/>
      <c r="L27" s="210"/>
      <c r="M27" s="210"/>
      <c r="N27" s="210"/>
      <c r="O27" s="210"/>
      <c r="P27" s="210">
        <f>SUM(D27:O27)</f>
        <v>7165183</v>
      </c>
      <c r="Q27" s="210">
        <v>0</v>
      </c>
      <c r="R27" s="210">
        <v>7165183</v>
      </c>
      <c r="S27" s="210"/>
      <c r="T27" s="210"/>
      <c r="U27" s="210">
        <v>0</v>
      </c>
      <c r="V27" s="210">
        <v>0</v>
      </c>
      <c r="W27" s="210"/>
      <c r="X27" s="210"/>
      <c r="Y27" s="210"/>
      <c r="Z27" s="210"/>
      <c r="AA27" s="210"/>
      <c r="AB27" s="210"/>
      <c r="AC27" s="231">
        <f t="shared" si="6"/>
        <v>7165183</v>
      </c>
      <c r="AD27" s="317"/>
      <c r="AF27" s="279"/>
      <c r="AG27" s="279"/>
      <c r="AH27" s="279"/>
      <c r="AI27" s="279"/>
      <c r="AJ27" s="279"/>
      <c r="AK27" s="279"/>
      <c r="AL27" s="296"/>
      <c r="AM27" s="279"/>
      <c r="AN27" s="279"/>
      <c r="AO27" s="279"/>
      <c r="AP27" s="279"/>
      <c r="AQ27" s="279"/>
      <c r="AR27" s="279"/>
      <c r="AS27" s="279"/>
    </row>
    <row r="28" spans="1:72" s="202" customFormat="1" ht="15">
      <c r="A28" s="195" t="s">
        <v>191</v>
      </c>
      <c r="B28" s="211" t="s">
        <v>192</v>
      </c>
      <c r="C28" s="210">
        <v>2611680</v>
      </c>
      <c r="D28" s="210">
        <v>0</v>
      </c>
      <c r="E28" s="210">
        <v>0</v>
      </c>
      <c r="F28" s="210">
        <v>2611680</v>
      </c>
      <c r="G28" s="210"/>
      <c r="H28" s="210">
        <v>0</v>
      </c>
      <c r="I28" s="210">
        <v>0</v>
      </c>
      <c r="J28" s="210"/>
      <c r="K28" s="210"/>
      <c r="L28" s="210"/>
      <c r="M28" s="210"/>
      <c r="N28" s="210"/>
      <c r="O28" s="210"/>
      <c r="P28" s="231">
        <f t="shared" ref="P28:P48" si="7">SUM(D28:O28)</f>
        <v>2611680</v>
      </c>
      <c r="Q28" s="210">
        <v>0</v>
      </c>
      <c r="R28" s="210"/>
      <c r="S28" s="210">
        <v>2611680</v>
      </c>
      <c r="T28" s="210"/>
      <c r="U28" s="210">
        <v>0</v>
      </c>
      <c r="V28" s="210">
        <v>0</v>
      </c>
      <c r="W28" s="210"/>
      <c r="X28" s="210"/>
      <c r="Y28" s="210"/>
      <c r="Z28" s="210"/>
      <c r="AA28" s="210"/>
      <c r="AB28" s="210"/>
      <c r="AC28" s="210">
        <f t="shared" si="6"/>
        <v>2611680</v>
      </c>
      <c r="AD28" s="156"/>
      <c r="AF28" s="279"/>
      <c r="AG28" s="279"/>
      <c r="AH28" s="279"/>
      <c r="AI28" s="279"/>
      <c r="AJ28" s="279"/>
      <c r="AK28" s="279"/>
      <c r="AL28" s="296"/>
      <c r="AM28" s="279"/>
      <c r="AN28" s="279"/>
      <c r="AO28" s="279"/>
      <c r="AP28" s="279"/>
      <c r="AQ28" s="279"/>
      <c r="AR28" s="279"/>
      <c r="AS28" s="279"/>
    </row>
    <row r="29" spans="1:72" s="202" customFormat="1" ht="15.75">
      <c r="A29" s="195" t="s">
        <v>193</v>
      </c>
      <c r="B29" s="293" t="s">
        <v>55</v>
      </c>
      <c r="C29" s="206">
        <f>C30+C31+C32+C33+C34</f>
        <v>610671042.87000012</v>
      </c>
      <c r="D29" s="210">
        <v>0</v>
      </c>
      <c r="E29" s="206">
        <f>E30+E31+E32+E33+E34</f>
        <v>20896132.099999998</v>
      </c>
      <c r="F29" s="206">
        <f>F30+F31+F32+F33+F34</f>
        <v>163670171.66</v>
      </c>
      <c r="G29" s="210"/>
      <c r="H29" s="210">
        <v>0</v>
      </c>
      <c r="I29" s="210">
        <v>0</v>
      </c>
      <c r="J29" s="210"/>
      <c r="K29" s="210"/>
      <c r="L29" s="210"/>
      <c r="M29" s="210"/>
      <c r="N29" s="210"/>
      <c r="O29" s="210"/>
      <c r="P29" s="291">
        <f>P30+P31+P32+P33+P34</f>
        <v>397333620.50999993</v>
      </c>
      <c r="Q29" s="210">
        <v>0</v>
      </c>
      <c r="R29" s="206">
        <f>R30+R31+R32+R33+R34</f>
        <v>20896132.09</v>
      </c>
      <c r="S29" s="206">
        <f>S30+S31+S32+S33</f>
        <v>163670171.66999999</v>
      </c>
      <c r="T29" s="210">
        <f>+T30+T33</f>
        <v>212767316.75</v>
      </c>
      <c r="U29" s="210">
        <v>0</v>
      </c>
      <c r="V29" s="210">
        <v>0</v>
      </c>
      <c r="W29" s="210"/>
      <c r="X29" s="210"/>
      <c r="Y29" s="210"/>
      <c r="Z29" s="210"/>
      <c r="AA29" s="210"/>
      <c r="AB29" s="210"/>
      <c r="AC29" s="291">
        <f>SUM(Q29:AB29)</f>
        <v>397333620.50999999</v>
      </c>
      <c r="AD29" s="156"/>
      <c r="AF29" s="279"/>
      <c r="AG29" s="279"/>
      <c r="AH29" s="279"/>
      <c r="AI29" s="279"/>
      <c r="AJ29" s="279"/>
      <c r="AK29" s="279"/>
      <c r="AL29" s="296"/>
      <c r="AM29" s="279"/>
      <c r="AN29" s="279"/>
      <c r="AO29" s="279"/>
      <c r="AP29" s="279"/>
      <c r="AQ29" s="279"/>
      <c r="AR29" s="279"/>
      <c r="AS29" s="279"/>
    </row>
    <row r="30" spans="1:72" s="298" customFormat="1" ht="15.75">
      <c r="A30" s="195" t="s">
        <v>74</v>
      </c>
      <c r="B30" s="211" t="s">
        <v>127</v>
      </c>
      <c r="C30" s="210">
        <f>581722826.57-33209.81</f>
        <v>581689616.76000011</v>
      </c>
      <c r="D30" s="206">
        <f t="shared" ref="D30:AB30" si="8">SUM(D31:D34)</f>
        <v>0</v>
      </c>
      <c r="E30" s="210">
        <v>10450890.720000001</v>
      </c>
      <c r="F30" s="210">
        <v>160000278.06</v>
      </c>
      <c r="G30" s="210">
        <v>208664729.75</v>
      </c>
      <c r="H30" s="210">
        <f t="shared" si="8"/>
        <v>0</v>
      </c>
      <c r="I30" s="210">
        <f t="shared" si="8"/>
        <v>0</v>
      </c>
      <c r="J30" s="210">
        <f t="shared" si="8"/>
        <v>0</v>
      </c>
      <c r="K30" s="210">
        <f t="shared" si="8"/>
        <v>0</v>
      </c>
      <c r="L30" s="210">
        <f t="shared" si="8"/>
        <v>0</v>
      </c>
      <c r="M30" s="210">
        <f t="shared" si="8"/>
        <v>0</v>
      </c>
      <c r="N30" s="210">
        <f t="shared" si="8"/>
        <v>0</v>
      </c>
      <c r="O30" s="210">
        <f t="shared" si="8"/>
        <v>0</v>
      </c>
      <c r="P30" s="210">
        <f>SUM(D30:O30)</f>
        <v>379115898.52999997</v>
      </c>
      <c r="Q30" s="206">
        <f t="shared" si="8"/>
        <v>0</v>
      </c>
      <c r="R30" s="210">
        <v>10450890.710000001</v>
      </c>
      <c r="S30" s="210">
        <v>160000278.06999999</v>
      </c>
      <c r="T30" s="210">
        <v>208664729.75</v>
      </c>
      <c r="U30" s="210">
        <f t="shared" si="8"/>
        <v>0</v>
      </c>
      <c r="V30" s="210">
        <f t="shared" si="8"/>
        <v>0</v>
      </c>
      <c r="W30" s="210">
        <f t="shared" si="8"/>
        <v>0</v>
      </c>
      <c r="X30" s="210">
        <f t="shared" si="8"/>
        <v>0</v>
      </c>
      <c r="Y30" s="210">
        <f t="shared" si="8"/>
        <v>0</v>
      </c>
      <c r="Z30" s="210">
        <f t="shared" si="8"/>
        <v>0</v>
      </c>
      <c r="AA30" s="210">
        <f t="shared" si="8"/>
        <v>0</v>
      </c>
      <c r="AB30" s="210">
        <f t="shared" si="8"/>
        <v>0</v>
      </c>
      <c r="AC30" s="210">
        <f t="shared" si="6"/>
        <v>379115898.52999997</v>
      </c>
      <c r="AD30" s="156"/>
      <c r="AE30" s="279"/>
      <c r="AF30" s="279"/>
      <c r="AG30" s="279"/>
      <c r="AH30" s="279"/>
      <c r="AI30" s="279"/>
      <c r="AJ30" s="279"/>
      <c r="AK30" s="279"/>
      <c r="AL30" s="296"/>
      <c r="AM30" s="279"/>
      <c r="AN30" s="279"/>
      <c r="AO30" s="279"/>
      <c r="AP30" s="279"/>
      <c r="AQ30" s="279"/>
      <c r="AR30" s="279"/>
      <c r="AS30" s="279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</row>
    <row r="31" spans="1:72" s="298" customFormat="1" ht="15.75">
      <c r="A31" s="195" t="s">
        <v>194</v>
      </c>
      <c r="B31" s="211" t="s">
        <v>129</v>
      </c>
      <c r="C31" s="210">
        <v>10747770.789999999</v>
      </c>
      <c r="D31" s="217">
        <v>0</v>
      </c>
      <c r="E31" s="221">
        <v>0</v>
      </c>
      <c r="F31" s="221">
        <v>0</v>
      </c>
      <c r="G31" s="221">
        <v>0</v>
      </c>
      <c r="H31" s="221">
        <v>0</v>
      </c>
      <c r="I31" s="217">
        <v>0</v>
      </c>
      <c r="J31" s="217">
        <v>0</v>
      </c>
      <c r="K31" s="221"/>
      <c r="L31" s="221">
        <v>0</v>
      </c>
      <c r="M31" s="221"/>
      <c r="N31" s="217"/>
      <c r="O31" s="217">
        <v>0</v>
      </c>
      <c r="P31" s="210">
        <f>SUM(D31:O31)</f>
        <v>0</v>
      </c>
      <c r="Q31" s="217">
        <v>0</v>
      </c>
      <c r="R31" s="217">
        <v>0</v>
      </c>
      <c r="S31" s="221">
        <v>0</v>
      </c>
      <c r="T31" s="221">
        <v>0</v>
      </c>
      <c r="U31" s="221">
        <v>0</v>
      </c>
      <c r="V31" s="217">
        <v>0</v>
      </c>
      <c r="W31" s="217">
        <v>0</v>
      </c>
      <c r="X31" s="221"/>
      <c r="Y31" s="221">
        <v>0</v>
      </c>
      <c r="Z31" s="221"/>
      <c r="AA31" s="217"/>
      <c r="AB31" s="217">
        <v>0</v>
      </c>
      <c r="AC31" s="291">
        <f t="shared" si="6"/>
        <v>0</v>
      </c>
      <c r="AD31" s="156"/>
      <c r="AE31" s="155"/>
      <c r="AF31" s="279"/>
      <c r="AG31" s="279"/>
      <c r="AH31" s="279"/>
      <c r="AI31" s="279"/>
      <c r="AJ31" s="279"/>
      <c r="AK31" s="279"/>
      <c r="AL31" s="296"/>
      <c r="AM31" s="279"/>
      <c r="AN31" s="279"/>
      <c r="AO31" s="279"/>
      <c r="AP31" s="279"/>
      <c r="AQ31" s="279"/>
      <c r="AR31" s="279"/>
      <c r="AS31" s="279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</row>
    <row r="32" spans="1:72" s="298" customFormat="1" ht="15.75">
      <c r="A32" s="195" t="s">
        <v>195</v>
      </c>
      <c r="B32" s="227" t="s">
        <v>133</v>
      </c>
      <c r="C32" s="299">
        <v>15932.34</v>
      </c>
      <c r="D32" s="217">
        <v>0</v>
      </c>
      <c r="E32" s="221">
        <v>0</v>
      </c>
      <c r="F32" s="221"/>
      <c r="G32" s="221"/>
      <c r="H32" s="221">
        <v>0</v>
      </c>
      <c r="I32" s="221">
        <v>0</v>
      </c>
      <c r="J32" s="217"/>
      <c r="K32" s="217"/>
      <c r="L32" s="221">
        <v>0</v>
      </c>
      <c r="M32" s="217"/>
      <c r="N32" s="217"/>
      <c r="O32" s="217">
        <v>0</v>
      </c>
      <c r="P32" s="210">
        <f t="shared" si="7"/>
        <v>0</v>
      </c>
      <c r="Q32" s="217">
        <v>0</v>
      </c>
      <c r="R32" s="221"/>
      <c r="S32" s="221"/>
      <c r="T32" s="221"/>
      <c r="U32" s="221">
        <v>0</v>
      </c>
      <c r="V32" s="221">
        <v>0</v>
      </c>
      <c r="W32" s="217"/>
      <c r="X32" s="217"/>
      <c r="Y32" s="221">
        <v>0</v>
      </c>
      <c r="Z32" s="217"/>
      <c r="AA32" s="217"/>
      <c r="AB32" s="217">
        <v>0</v>
      </c>
      <c r="AC32" s="291">
        <f t="shared" si="6"/>
        <v>0</v>
      </c>
      <c r="AD32" s="156"/>
      <c r="AE32" s="155"/>
      <c r="AF32" s="279"/>
      <c r="AG32" s="279"/>
      <c r="AH32" s="279"/>
      <c r="AI32" s="279"/>
      <c r="AJ32" s="279"/>
      <c r="AK32" s="279"/>
      <c r="AL32" s="296"/>
      <c r="AM32" s="279"/>
      <c r="AN32" s="279"/>
      <c r="AO32" s="279"/>
      <c r="AP32" s="279"/>
      <c r="AQ32" s="279"/>
      <c r="AR32" s="279"/>
      <c r="AS32" s="279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</row>
    <row r="33" spans="1:72" s="298" customFormat="1" ht="15.75">
      <c r="A33" s="195" t="s">
        <v>134</v>
      </c>
      <c r="B33" s="211" t="s">
        <v>196</v>
      </c>
      <c r="C33" s="300">
        <f>18267419.16-49699.88</f>
        <v>18217719.280000001</v>
      </c>
      <c r="D33" s="217"/>
      <c r="E33" s="221">
        <v>10445238.68</v>
      </c>
      <c r="F33" s="221">
        <v>3669893.6</v>
      </c>
      <c r="G33" s="221">
        <v>4102587</v>
      </c>
      <c r="H33" s="221"/>
      <c r="I33" s="221"/>
      <c r="J33" s="217"/>
      <c r="K33" s="217"/>
      <c r="L33" s="221"/>
      <c r="M33" s="217"/>
      <c r="N33" s="217"/>
      <c r="O33" s="217"/>
      <c r="P33" s="210">
        <f t="shared" si="7"/>
        <v>18217719.280000001</v>
      </c>
      <c r="Q33" s="217"/>
      <c r="R33" s="221">
        <v>10445238.68</v>
      </c>
      <c r="S33" s="221">
        <v>3669893.6</v>
      </c>
      <c r="T33" s="221">
        <v>4102587</v>
      </c>
      <c r="U33" s="221"/>
      <c r="V33" s="221"/>
      <c r="W33" s="217"/>
      <c r="X33" s="217"/>
      <c r="Y33" s="221"/>
      <c r="Z33" s="217"/>
      <c r="AA33" s="217"/>
      <c r="AB33" s="217"/>
      <c r="AC33" s="231">
        <f>SUM(Q33:AB33)</f>
        <v>18217719.280000001</v>
      </c>
      <c r="AD33" s="156"/>
      <c r="AE33" s="279"/>
      <c r="AF33" s="279"/>
      <c r="AG33" s="279"/>
      <c r="AH33" s="279"/>
      <c r="AI33" s="279"/>
      <c r="AJ33" s="279"/>
      <c r="AK33" s="279"/>
      <c r="AL33" s="296"/>
      <c r="AM33" s="279"/>
      <c r="AN33" s="279"/>
      <c r="AO33" s="279"/>
      <c r="AP33" s="279"/>
      <c r="AQ33" s="279"/>
      <c r="AR33" s="279"/>
      <c r="AS33" s="279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</row>
    <row r="34" spans="1:72" s="298" customFormat="1" ht="15.75">
      <c r="A34" s="195" t="s">
        <v>197</v>
      </c>
      <c r="B34" s="301" t="s">
        <v>198</v>
      </c>
      <c r="C34" s="300">
        <f>548.64-544.94</f>
        <v>3.6999999999999318</v>
      </c>
      <c r="D34" s="217">
        <v>0</v>
      </c>
      <c r="E34" s="221">
        <v>2.7</v>
      </c>
      <c r="F34" s="221"/>
      <c r="G34" s="221"/>
      <c r="H34" s="221">
        <v>0</v>
      </c>
      <c r="I34" s="221">
        <v>0</v>
      </c>
      <c r="J34" s="217"/>
      <c r="K34" s="217"/>
      <c r="L34" s="221"/>
      <c r="M34" s="217"/>
      <c r="N34" s="217"/>
      <c r="O34" s="217"/>
      <c r="P34" s="210">
        <f t="shared" si="7"/>
        <v>2.7</v>
      </c>
      <c r="Q34" s="217">
        <v>0</v>
      </c>
      <c r="R34" s="221">
        <v>2.7</v>
      </c>
      <c r="S34" s="221"/>
      <c r="T34" s="221"/>
      <c r="U34" s="221">
        <v>0</v>
      </c>
      <c r="V34" s="221">
        <v>0</v>
      </c>
      <c r="W34" s="217"/>
      <c r="X34" s="217"/>
      <c r="Y34" s="221"/>
      <c r="Z34" s="217"/>
      <c r="AA34" s="217"/>
      <c r="AB34" s="217"/>
      <c r="AC34" s="231">
        <f t="shared" si="6"/>
        <v>2.7</v>
      </c>
      <c r="AD34" s="156"/>
      <c r="AE34" s="155"/>
      <c r="AF34" s="279"/>
      <c r="AG34" s="279"/>
      <c r="AH34" s="279"/>
      <c r="AI34" s="279"/>
      <c r="AJ34" s="279"/>
      <c r="AK34" s="279"/>
      <c r="AL34" s="296"/>
      <c r="AM34" s="279"/>
      <c r="AN34" s="279"/>
      <c r="AO34" s="279"/>
      <c r="AP34" s="279"/>
      <c r="AQ34" s="279"/>
      <c r="AR34" s="279"/>
      <c r="AS34" s="279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</row>
    <row r="35" spans="1:72" s="298" customFormat="1" ht="15.75">
      <c r="A35" s="195" t="s">
        <v>56</v>
      </c>
      <c r="B35" s="293" t="s">
        <v>199</v>
      </c>
      <c r="C35" s="302">
        <f>C36+C37+C38</f>
        <v>24152676.019999996</v>
      </c>
      <c r="D35" s="206"/>
      <c r="E35" s="206">
        <f>E36+E37+E38</f>
        <v>32.4</v>
      </c>
      <c r="F35" s="206">
        <f>F36+F37+F38</f>
        <v>22722800</v>
      </c>
      <c r="G35" s="210"/>
      <c r="H35" s="210"/>
      <c r="I35" s="210"/>
      <c r="J35" s="206"/>
      <c r="K35" s="206"/>
      <c r="L35" s="210"/>
      <c r="M35" s="206"/>
      <c r="N35" s="206"/>
      <c r="O35" s="206"/>
      <c r="P35" s="291">
        <f>SUM(D35:O35)</f>
        <v>22722832.399999999</v>
      </c>
      <c r="Q35" s="206"/>
      <c r="R35" s="206">
        <f>R36+R37+R38</f>
        <v>32.4</v>
      </c>
      <c r="S35" s="206">
        <f>+S36</f>
        <v>22722800</v>
      </c>
      <c r="T35" s="210"/>
      <c r="U35" s="210"/>
      <c r="V35" s="210"/>
      <c r="W35" s="206"/>
      <c r="X35" s="206"/>
      <c r="Y35" s="210"/>
      <c r="Z35" s="206"/>
      <c r="AA35" s="206"/>
      <c r="AB35" s="206"/>
      <c r="AC35" s="291">
        <f t="shared" si="6"/>
        <v>22722832.399999999</v>
      </c>
      <c r="AD35" s="156"/>
      <c r="AE35" s="155"/>
      <c r="AF35" s="279"/>
      <c r="AG35" s="279"/>
      <c r="AH35" s="279"/>
      <c r="AI35" s="279"/>
      <c r="AJ35" s="279"/>
      <c r="AK35" s="279"/>
      <c r="AL35" s="296"/>
      <c r="AM35" s="279"/>
      <c r="AN35" s="279"/>
      <c r="AO35" s="279"/>
      <c r="AP35" s="279"/>
      <c r="AQ35" s="279"/>
      <c r="AR35" s="279"/>
      <c r="AS35" s="279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</row>
    <row r="36" spans="1:72" s="298" customFormat="1" ht="15.75">
      <c r="A36" s="195" t="s">
        <v>142</v>
      </c>
      <c r="B36" s="303" t="s">
        <v>143</v>
      </c>
      <c r="C36" s="300">
        <v>24145149.899999999</v>
      </c>
      <c r="D36" s="206"/>
      <c r="E36" s="210"/>
      <c r="F36" s="210">
        <v>22722800</v>
      </c>
      <c r="G36" s="210"/>
      <c r="H36" s="210"/>
      <c r="I36" s="210"/>
      <c r="J36" s="206"/>
      <c r="K36" s="206"/>
      <c r="L36" s="210"/>
      <c r="M36" s="206"/>
      <c r="N36" s="206"/>
      <c r="O36" s="206"/>
      <c r="P36" s="210">
        <f t="shared" si="7"/>
        <v>22722800</v>
      </c>
      <c r="Q36" s="206"/>
      <c r="R36" s="210"/>
      <c r="S36" s="210">
        <v>22722800</v>
      </c>
      <c r="T36" s="210"/>
      <c r="U36" s="210"/>
      <c r="V36" s="210"/>
      <c r="W36" s="206"/>
      <c r="X36" s="206"/>
      <c r="Y36" s="210"/>
      <c r="Z36" s="206"/>
      <c r="AA36" s="206"/>
      <c r="AB36" s="206"/>
      <c r="AC36" s="231">
        <f t="shared" si="6"/>
        <v>22722800</v>
      </c>
      <c r="AD36" s="156"/>
      <c r="AE36" s="155"/>
      <c r="AF36" s="279"/>
      <c r="AG36" s="279"/>
      <c r="AH36" s="279"/>
      <c r="AI36" s="279"/>
      <c r="AJ36" s="279"/>
      <c r="AK36" s="279"/>
      <c r="AL36" s="296"/>
      <c r="AM36" s="279"/>
      <c r="AN36" s="279"/>
      <c r="AO36" s="279"/>
      <c r="AP36" s="279"/>
      <c r="AQ36" s="279"/>
      <c r="AR36" s="279"/>
      <c r="AS36" s="279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</row>
    <row r="37" spans="1:72" s="298" customFormat="1" ht="15.75">
      <c r="A37" s="195" t="s">
        <v>144</v>
      </c>
      <c r="B37" s="303" t="s">
        <v>200</v>
      </c>
      <c r="C37" s="300">
        <v>7493.72</v>
      </c>
      <c r="D37" s="206"/>
      <c r="E37" s="210"/>
      <c r="F37" s="210"/>
      <c r="G37" s="210"/>
      <c r="H37" s="210"/>
      <c r="I37" s="210"/>
      <c r="J37" s="206"/>
      <c r="K37" s="206"/>
      <c r="L37" s="210"/>
      <c r="M37" s="206"/>
      <c r="N37" s="206"/>
      <c r="O37" s="206"/>
      <c r="P37" s="210">
        <f t="shared" si="7"/>
        <v>0</v>
      </c>
      <c r="Q37" s="206"/>
      <c r="R37" s="210"/>
      <c r="S37" s="210"/>
      <c r="T37" s="210"/>
      <c r="U37" s="210"/>
      <c r="V37" s="210"/>
      <c r="W37" s="206"/>
      <c r="X37" s="206"/>
      <c r="Y37" s="210"/>
      <c r="Z37" s="206"/>
      <c r="AA37" s="206"/>
      <c r="AB37" s="206"/>
      <c r="AC37" s="231">
        <f t="shared" si="6"/>
        <v>0</v>
      </c>
      <c r="AD37" s="156"/>
      <c r="AE37" s="155"/>
      <c r="AF37" s="279"/>
      <c r="AG37" s="279"/>
      <c r="AH37" s="279"/>
      <c r="AI37" s="279"/>
      <c r="AJ37" s="279"/>
      <c r="AK37" s="279"/>
      <c r="AL37" s="296"/>
      <c r="AM37" s="279"/>
      <c r="AN37" s="279"/>
      <c r="AO37" s="279"/>
      <c r="AP37" s="279"/>
      <c r="AQ37" s="279"/>
      <c r="AR37" s="279"/>
      <c r="AS37" s="279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</row>
    <row r="38" spans="1:72" s="298" customFormat="1" ht="15.75">
      <c r="A38" s="195" t="s">
        <v>201</v>
      </c>
      <c r="B38" s="303" t="s">
        <v>202</v>
      </c>
      <c r="C38" s="300">
        <f>498.4-466</f>
        <v>32.399999999999977</v>
      </c>
      <c r="D38" s="206"/>
      <c r="E38" s="210">
        <v>32.4</v>
      </c>
      <c r="F38" s="210"/>
      <c r="G38" s="210"/>
      <c r="H38" s="210"/>
      <c r="I38" s="210"/>
      <c r="J38" s="206"/>
      <c r="K38" s="206"/>
      <c r="L38" s="210"/>
      <c r="M38" s="206"/>
      <c r="N38" s="206"/>
      <c r="O38" s="206"/>
      <c r="P38" s="210">
        <f t="shared" si="7"/>
        <v>32.4</v>
      </c>
      <c r="Q38" s="206"/>
      <c r="R38" s="210">
        <v>32.4</v>
      </c>
      <c r="S38" s="210"/>
      <c r="T38" s="210"/>
      <c r="U38" s="210"/>
      <c r="V38" s="210"/>
      <c r="W38" s="206"/>
      <c r="X38" s="206"/>
      <c r="Y38" s="210"/>
      <c r="Z38" s="206"/>
      <c r="AA38" s="206"/>
      <c r="AB38" s="206"/>
      <c r="AC38" s="231">
        <f>SUM(Q38:AB38)</f>
        <v>32.4</v>
      </c>
      <c r="AD38" s="156"/>
      <c r="AE38" s="155"/>
      <c r="AF38" s="279"/>
      <c r="AG38" s="279"/>
      <c r="AH38" s="279"/>
      <c r="AI38" s="279"/>
      <c r="AJ38" s="279"/>
      <c r="AK38" s="279"/>
      <c r="AL38" s="296"/>
      <c r="AM38" s="279"/>
      <c r="AN38" s="279"/>
      <c r="AO38" s="279"/>
      <c r="AP38" s="279"/>
      <c r="AQ38" s="279"/>
      <c r="AR38" s="279"/>
      <c r="AS38" s="279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</row>
    <row r="39" spans="1:72" s="298" customFormat="1" ht="15.75">
      <c r="A39" s="195" t="s">
        <v>203</v>
      </c>
      <c r="B39" s="293" t="s">
        <v>148</v>
      </c>
      <c r="C39" s="304">
        <f t="shared" ref="C39:AC39" si="9">SUM(C40:C40)</f>
        <v>4840.16</v>
      </c>
      <c r="D39" s="206">
        <f t="shared" si="9"/>
        <v>0</v>
      </c>
      <c r="E39" s="206">
        <f t="shared" si="9"/>
        <v>0</v>
      </c>
      <c r="F39" s="206">
        <f t="shared" si="9"/>
        <v>0</v>
      </c>
      <c r="G39" s="206">
        <f t="shared" si="9"/>
        <v>0</v>
      </c>
      <c r="H39" s="206">
        <f t="shared" si="9"/>
        <v>0</v>
      </c>
      <c r="I39" s="206">
        <f t="shared" si="9"/>
        <v>0</v>
      </c>
      <c r="J39" s="206">
        <f t="shared" si="9"/>
        <v>0</v>
      </c>
      <c r="K39" s="206">
        <f t="shared" si="9"/>
        <v>0</v>
      </c>
      <c r="L39" s="206">
        <f t="shared" si="9"/>
        <v>0</v>
      </c>
      <c r="M39" s="206">
        <f t="shared" si="9"/>
        <v>0</v>
      </c>
      <c r="N39" s="206">
        <f t="shared" si="9"/>
        <v>0</v>
      </c>
      <c r="O39" s="206">
        <f t="shared" si="9"/>
        <v>0</v>
      </c>
      <c r="P39" s="291">
        <f t="shared" si="7"/>
        <v>0</v>
      </c>
      <c r="Q39" s="206">
        <f t="shared" si="9"/>
        <v>0</v>
      </c>
      <c r="R39" s="206">
        <f t="shared" si="9"/>
        <v>0</v>
      </c>
      <c r="S39" s="206">
        <f t="shared" si="9"/>
        <v>0</v>
      </c>
      <c r="T39" s="206">
        <f t="shared" si="9"/>
        <v>0</v>
      </c>
      <c r="U39" s="206">
        <f t="shared" si="9"/>
        <v>0</v>
      </c>
      <c r="V39" s="206">
        <f t="shared" si="9"/>
        <v>0</v>
      </c>
      <c r="W39" s="206">
        <f t="shared" si="9"/>
        <v>0</v>
      </c>
      <c r="X39" s="206">
        <f t="shared" si="9"/>
        <v>0</v>
      </c>
      <c r="Y39" s="206">
        <f t="shared" si="9"/>
        <v>0</v>
      </c>
      <c r="Z39" s="206">
        <f t="shared" si="9"/>
        <v>0</v>
      </c>
      <c r="AA39" s="206">
        <f t="shared" si="9"/>
        <v>0</v>
      </c>
      <c r="AB39" s="206">
        <f t="shared" si="9"/>
        <v>0</v>
      </c>
      <c r="AC39" s="297">
        <f t="shared" si="9"/>
        <v>0</v>
      </c>
      <c r="AD39" s="156"/>
      <c r="AE39" s="155"/>
      <c r="AF39" s="279"/>
      <c r="AG39" s="279"/>
      <c r="AH39" s="279"/>
      <c r="AI39" s="279"/>
      <c r="AJ39" s="279"/>
      <c r="AK39" s="279"/>
      <c r="AL39" s="296"/>
      <c r="AM39" s="279"/>
      <c r="AN39" s="279"/>
      <c r="AO39" s="279"/>
      <c r="AP39" s="279"/>
      <c r="AQ39" s="279"/>
      <c r="AR39" s="279"/>
      <c r="AS39" s="279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</row>
    <row r="40" spans="1:72" s="298" customFormat="1" ht="15.75">
      <c r="A40" s="195" t="s">
        <v>149</v>
      </c>
      <c r="B40" s="211" t="s">
        <v>204</v>
      </c>
      <c r="C40" s="210">
        <v>4840.16</v>
      </c>
      <c r="D40" s="217">
        <v>0</v>
      </c>
      <c r="E40" s="221"/>
      <c r="F40" s="221"/>
      <c r="G40" s="221"/>
      <c r="H40" s="221">
        <v>0</v>
      </c>
      <c r="I40" s="221">
        <v>0</v>
      </c>
      <c r="J40" s="217"/>
      <c r="K40" s="217"/>
      <c r="L40" s="221"/>
      <c r="M40" s="217"/>
      <c r="N40" s="217"/>
      <c r="O40" s="217"/>
      <c r="P40" s="210">
        <f t="shared" si="7"/>
        <v>0</v>
      </c>
      <c r="Q40" s="217">
        <v>0</v>
      </c>
      <c r="R40" s="221"/>
      <c r="S40" s="221"/>
      <c r="T40" s="221"/>
      <c r="U40" s="221">
        <v>0</v>
      </c>
      <c r="V40" s="221">
        <v>0</v>
      </c>
      <c r="W40" s="217"/>
      <c r="X40" s="217"/>
      <c r="Y40" s="221"/>
      <c r="Z40" s="217"/>
      <c r="AA40" s="217"/>
      <c r="AB40" s="217"/>
      <c r="AC40" s="291">
        <f>SUM(Q40:AB40)</f>
        <v>0</v>
      </c>
      <c r="AD40" s="156"/>
      <c r="AE40" s="155"/>
      <c r="AF40" s="279"/>
      <c r="AG40" s="279"/>
      <c r="AH40" s="279"/>
      <c r="AI40" s="279"/>
      <c r="AJ40" s="279"/>
      <c r="AK40" s="279"/>
      <c r="AL40" s="296"/>
      <c r="AM40" s="279"/>
      <c r="AN40" s="279"/>
      <c r="AO40" s="279"/>
      <c r="AP40" s="279"/>
      <c r="AQ40" s="279"/>
      <c r="AR40" s="279"/>
      <c r="AS40" s="279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</row>
    <row r="41" spans="1:72" s="298" customFormat="1" ht="15.75">
      <c r="A41" s="195" t="s">
        <v>153</v>
      </c>
      <c r="B41" s="293" t="s">
        <v>154</v>
      </c>
      <c r="C41" s="206">
        <f>SUM(C42:C44)</f>
        <v>274915.46000000002</v>
      </c>
      <c r="D41" s="206">
        <f t="shared" ref="D41:AB41" si="10">SUM(D42:D44)</f>
        <v>0</v>
      </c>
      <c r="E41" s="206">
        <f t="shared" si="10"/>
        <v>0</v>
      </c>
      <c r="F41" s="206">
        <f t="shared" si="10"/>
        <v>0</v>
      </c>
      <c r="G41" s="206">
        <f t="shared" si="10"/>
        <v>0</v>
      </c>
      <c r="H41" s="206">
        <f t="shared" si="10"/>
        <v>0</v>
      </c>
      <c r="I41" s="206">
        <f t="shared" si="10"/>
        <v>0</v>
      </c>
      <c r="J41" s="206">
        <f t="shared" si="10"/>
        <v>0</v>
      </c>
      <c r="K41" s="206">
        <f t="shared" si="10"/>
        <v>0</v>
      </c>
      <c r="L41" s="206">
        <f t="shared" si="10"/>
        <v>0</v>
      </c>
      <c r="M41" s="206">
        <f t="shared" si="10"/>
        <v>0</v>
      </c>
      <c r="N41" s="206">
        <f t="shared" si="10"/>
        <v>0</v>
      </c>
      <c r="O41" s="206">
        <f t="shared" si="10"/>
        <v>0</v>
      </c>
      <c r="P41" s="291">
        <f t="shared" si="7"/>
        <v>0</v>
      </c>
      <c r="Q41" s="206">
        <f t="shared" si="10"/>
        <v>0</v>
      </c>
      <c r="R41" s="206">
        <f t="shared" si="10"/>
        <v>0</v>
      </c>
      <c r="S41" s="206">
        <f t="shared" si="10"/>
        <v>0</v>
      </c>
      <c r="T41" s="206">
        <f t="shared" si="10"/>
        <v>0</v>
      </c>
      <c r="U41" s="206">
        <f t="shared" si="10"/>
        <v>0</v>
      </c>
      <c r="V41" s="206">
        <f t="shared" si="10"/>
        <v>0</v>
      </c>
      <c r="W41" s="206">
        <f t="shared" si="10"/>
        <v>0</v>
      </c>
      <c r="X41" s="206">
        <f t="shared" si="10"/>
        <v>0</v>
      </c>
      <c r="Y41" s="206">
        <f t="shared" si="10"/>
        <v>0</v>
      </c>
      <c r="Z41" s="206">
        <f t="shared" si="10"/>
        <v>0</v>
      </c>
      <c r="AA41" s="206">
        <f t="shared" si="10"/>
        <v>0</v>
      </c>
      <c r="AB41" s="206">
        <f t="shared" si="10"/>
        <v>0</v>
      </c>
      <c r="AC41" s="297">
        <f>SUM(AC42:AC44)</f>
        <v>0</v>
      </c>
      <c r="AD41" s="156"/>
      <c r="AE41" s="155"/>
      <c r="AF41" s="279"/>
      <c r="AG41" s="279"/>
      <c r="AH41" s="279"/>
      <c r="AI41" s="279"/>
      <c r="AJ41" s="279"/>
      <c r="AK41" s="279"/>
      <c r="AL41" s="296"/>
      <c r="AM41" s="279"/>
      <c r="AN41" s="279"/>
      <c r="AO41" s="279"/>
      <c r="AP41" s="279"/>
      <c r="AQ41" s="279"/>
      <c r="AR41" s="279"/>
      <c r="AS41" s="279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</row>
    <row r="42" spans="1:72" s="298" customFormat="1" ht="15.75">
      <c r="A42" s="195" t="s">
        <v>205</v>
      </c>
      <c r="B42" s="211" t="s">
        <v>206</v>
      </c>
      <c r="C42" s="210">
        <v>135433.84</v>
      </c>
      <c r="D42" s="291">
        <v>0</v>
      </c>
      <c r="E42" s="221"/>
      <c r="F42" s="221"/>
      <c r="G42" s="221"/>
      <c r="H42" s="221">
        <v>0</v>
      </c>
      <c r="I42" s="221">
        <v>0</v>
      </c>
      <c r="J42" s="217"/>
      <c r="K42" s="217"/>
      <c r="L42" s="221"/>
      <c r="M42" s="217"/>
      <c r="N42" s="217"/>
      <c r="O42" s="217"/>
      <c r="P42" s="210">
        <f t="shared" si="7"/>
        <v>0</v>
      </c>
      <c r="Q42" s="217">
        <v>0</v>
      </c>
      <c r="R42" s="221">
        <v>0</v>
      </c>
      <c r="S42" s="221"/>
      <c r="T42" s="221"/>
      <c r="U42" s="221">
        <v>0</v>
      </c>
      <c r="V42" s="221">
        <v>0</v>
      </c>
      <c r="W42" s="217"/>
      <c r="X42" s="217"/>
      <c r="Y42" s="221"/>
      <c r="Z42" s="217"/>
      <c r="AA42" s="217"/>
      <c r="AB42" s="217"/>
      <c r="AC42" s="291">
        <f>SUM(Q42:AB42)</f>
        <v>0</v>
      </c>
      <c r="AD42" s="156"/>
      <c r="AE42" s="155"/>
      <c r="AF42" s="279"/>
      <c r="AG42" s="279"/>
      <c r="AH42" s="279"/>
      <c r="AI42" s="279"/>
      <c r="AJ42" s="279"/>
      <c r="AK42" s="279"/>
      <c r="AL42" s="296"/>
      <c r="AM42" s="279"/>
      <c r="AN42" s="279"/>
      <c r="AO42" s="279"/>
      <c r="AP42" s="279"/>
      <c r="AQ42" s="279"/>
      <c r="AR42" s="279"/>
      <c r="AS42" s="279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</row>
    <row r="43" spans="1:72" s="298" customFormat="1" ht="15.75">
      <c r="A43" s="195" t="s">
        <v>207</v>
      </c>
      <c r="B43" s="211" t="s">
        <v>208</v>
      </c>
      <c r="C43" s="210">
        <v>139403.48000000001</v>
      </c>
      <c r="D43" s="291">
        <v>0</v>
      </c>
      <c r="E43" s="221"/>
      <c r="F43" s="221"/>
      <c r="G43" s="221"/>
      <c r="H43" s="221">
        <v>0</v>
      </c>
      <c r="I43" s="221">
        <v>0</v>
      </c>
      <c r="J43" s="217"/>
      <c r="K43" s="217"/>
      <c r="L43" s="221"/>
      <c r="M43" s="217"/>
      <c r="N43" s="217"/>
      <c r="O43" s="217"/>
      <c r="P43" s="210">
        <f t="shared" si="7"/>
        <v>0</v>
      </c>
      <c r="Q43" s="217">
        <v>0</v>
      </c>
      <c r="R43" s="221">
        <v>0</v>
      </c>
      <c r="S43" s="221"/>
      <c r="T43" s="221"/>
      <c r="U43" s="221">
        <v>0</v>
      </c>
      <c r="V43" s="221">
        <v>0</v>
      </c>
      <c r="W43" s="217"/>
      <c r="X43" s="217"/>
      <c r="Y43" s="221"/>
      <c r="Z43" s="217"/>
      <c r="AA43" s="217"/>
      <c r="AB43" s="217"/>
      <c r="AC43" s="291">
        <f>SUM(Q43:AB43)</f>
        <v>0</v>
      </c>
      <c r="AD43" s="156"/>
      <c r="AE43" s="155"/>
      <c r="AF43" s="279"/>
      <c r="AG43" s="279"/>
      <c r="AH43" s="279"/>
      <c r="AI43" s="279"/>
      <c r="AJ43" s="279"/>
      <c r="AK43" s="279"/>
      <c r="AL43" s="296"/>
      <c r="AM43" s="279"/>
      <c r="AN43" s="279"/>
      <c r="AO43" s="279"/>
      <c r="AP43" s="279"/>
      <c r="AQ43" s="279"/>
      <c r="AR43" s="279"/>
      <c r="AS43" s="279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</row>
    <row r="44" spans="1:72" s="298" customFormat="1" ht="15.75">
      <c r="A44" s="195" t="s">
        <v>209</v>
      </c>
      <c r="B44" s="211" t="s">
        <v>161</v>
      </c>
      <c r="C44" s="210">
        <v>78.14</v>
      </c>
      <c r="D44" s="291">
        <v>0</v>
      </c>
      <c r="E44" s="221"/>
      <c r="F44" s="221"/>
      <c r="G44" s="221"/>
      <c r="H44" s="221">
        <v>0</v>
      </c>
      <c r="I44" s="221">
        <v>0</v>
      </c>
      <c r="J44" s="217"/>
      <c r="K44" s="217"/>
      <c r="L44" s="221"/>
      <c r="M44" s="217"/>
      <c r="N44" s="217"/>
      <c r="O44" s="217"/>
      <c r="P44" s="210">
        <f t="shared" si="7"/>
        <v>0</v>
      </c>
      <c r="Q44" s="217">
        <v>0</v>
      </c>
      <c r="R44" s="221">
        <v>0</v>
      </c>
      <c r="S44" s="221"/>
      <c r="T44" s="221"/>
      <c r="U44" s="221">
        <v>0</v>
      </c>
      <c r="V44" s="221">
        <v>0</v>
      </c>
      <c r="W44" s="217"/>
      <c r="X44" s="217"/>
      <c r="Y44" s="221"/>
      <c r="Z44" s="217"/>
      <c r="AA44" s="217"/>
      <c r="AB44" s="217"/>
      <c r="AC44" s="291">
        <f>SUM(Q44:AB44)</f>
        <v>0</v>
      </c>
      <c r="AD44" s="156"/>
      <c r="AE44" s="155"/>
      <c r="AF44" s="279"/>
      <c r="AG44" s="279"/>
      <c r="AH44" s="279"/>
      <c r="AI44" s="279"/>
      <c r="AJ44" s="279"/>
      <c r="AK44" s="279"/>
      <c r="AL44" s="296"/>
      <c r="AM44" s="279"/>
      <c r="AN44" s="279"/>
      <c r="AO44" s="279"/>
      <c r="AP44" s="279"/>
      <c r="AQ44" s="279"/>
      <c r="AR44" s="279"/>
      <c r="AS44" s="279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</row>
    <row r="45" spans="1:72" s="298" customFormat="1" ht="15.75">
      <c r="A45" s="195" t="s">
        <v>210</v>
      </c>
      <c r="B45" s="293" t="s">
        <v>65</v>
      </c>
      <c r="C45" s="206">
        <f>C46</f>
        <v>59037.82</v>
      </c>
      <c r="D45" s="305"/>
      <c r="E45" s="206">
        <f>SUM(E46)</f>
        <v>0</v>
      </c>
      <c r="F45" s="221"/>
      <c r="G45" s="221"/>
      <c r="H45" s="221"/>
      <c r="I45" s="221"/>
      <c r="J45" s="217"/>
      <c r="K45" s="217"/>
      <c r="L45" s="221"/>
      <c r="M45" s="217"/>
      <c r="N45" s="217"/>
      <c r="O45" s="217"/>
      <c r="P45" s="291">
        <f t="shared" si="7"/>
        <v>0</v>
      </c>
      <c r="Q45" s="217"/>
      <c r="R45" s="221"/>
      <c r="S45" s="221"/>
      <c r="T45" s="221"/>
      <c r="U45" s="221"/>
      <c r="V45" s="221"/>
      <c r="W45" s="217"/>
      <c r="X45" s="217"/>
      <c r="Y45" s="221"/>
      <c r="Z45" s="217"/>
      <c r="AA45" s="217"/>
      <c r="AB45" s="217"/>
      <c r="AC45" s="291"/>
      <c r="AD45" s="156"/>
      <c r="AE45" s="155"/>
      <c r="AF45" s="279"/>
      <c r="AG45" s="279"/>
      <c r="AH45" s="279"/>
      <c r="AI45" s="279"/>
      <c r="AJ45" s="279"/>
      <c r="AK45" s="279"/>
      <c r="AL45" s="296"/>
      <c r="AM45" s="279"/>
      <c r="AN45" s="279"/>
      <c r="AO45" s="279"/>
      <c r="AP45" s="279"/>
      <c r="AQ45" s="279"/>
      <c r="AR45" s="279"/>
      <c r="AS45" s="279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</row>
    <row r="46" spans="1:72" s="298" customFormat="1" ht="15.75">
      <c r="A46" s="195" t="s">
        <v>211</v>
      </c>
      <c r="B46" s="211" t="s">
        <v>163</v>
      </c>
      <c r="C46" s="210">
        <v>59037.82</v>
      </c>
      <c r="D46" s="305"/>
      <c r="E46" s="221"/>
      <c r="F46" s="221"/>
      <c r="G46" s="221"/>
      <c r="H46" s="221"/>
      <c r="I46" s="221"/>
      <c r="J46" s="217"/>
      <c r="K46" s="217"/>
      <c r="L46" s="221"/>
      <c r="M46" s="217"/>
      <c r="N46" s="217"/>
      <c r="O46" s="217"/>
      <c r="P46" s="210">
        <f t="shared" si="7"/>
        <v>0</v>
      </c>
      <c r="Q46" s="217"/>
      <c r="R46" s="221"/>
      <c r="S46" s="221"/>
      <c r="T46" s="221"/>
      <c r="U46" s="221"/>
      <c r="V46" s="221"/>
      <c r="W46" s="217"/>
      <c r="X46" s="217"/>
      <c r="Y46" s="221"/>
      <c r="Z46" s="217"/>
      <c r="AA46" s="217"/>
      <c r="AB46" s="217"/>
      <c r="AC46" s="291"/>
      <c r="AD46" s="156"/>
      <c r="AE46" s="155"/>
      <c r="AF46" s="279"/>
      <c r="AG46" s="279"/>
      <c r="AH46" s="279"/>
      <c r="AI46" s="279"/>
      <c r="AJ46" s="279"/>
      <c r="AK46" s="279"/>
      <c r="AL46" s="296"/>
      <c r="AM46" s="279"/>
      <c r="AN46" s="279"/>
      <c r="AO46" s="279"/>
      <c r="AP46" s="279"/>
      <c r="AQ46" s="279"/>
      <c r="AR46" s="279"/>
      <c r="AS46" s="279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</row>
    <row r="47" spans="1:72" s="298" customFormat="1" ht="15.75">
      <c r="A47" s="195" t="s">
        <v>76</v>
      </c>
      <c r="B47" s="293" t="s">
        <v>212</v>
      </c>
      <c r="C47" s="206">
        <f>C48</f>
        <v>155385.19</v>
      </c>
      <c r="D47" s="217">
        <f t="shared" ref="D47:AC47" si="11">D48</f>
        <v>0</v>
      </c>
      <c r="E47" s="217">
        <f t="shared" si="11"/>
        <v>0</v>
      </c>
      <c r="F47" s="217">
        <f t="shared" si="11"/>
        <v>0</v>
      </c>
      <c r="G47" s="217">
        <f t="shared" si="11"/>
        <v>0</v>
      </c>
      <c r="H47" s="217">
        <f t="shared" si="11"/>
        <v>0</v>
      </c>
      <c r="I47" s="217">
        <f t="shared" si="11"/>
        <v>0</v>
      </c>
      <c r="J47" s="217">
        <f t="shared" si="11"/>
        <v>0</v>
      </c>
      <c r="K47" s="217">
        <f t="shared" si="11"/>
        <v>0</v>
      </c>
      <c r="L47" s="217">
        <f t="shared" si="11"/>
        <v>0</v>
      </c>
      <c r="M47" s="217">
        <f t="shared" si="11"/>
        <v>0</v>
      </c>
      <c r="N47" s="217">
        <f t="shared" si="11"/>
        <v>0</v>
      </c>
      <c r="O47" s="217">
        <f t="shared" si="11"/>
        <v>0</v>
      </c>
      <c r="P47" s="291">
        <f t="shared" si="7"/>
        <v>0</v>
      </c>
      <c r="Q47" s="217">
        <f t="shared" si="11"/>
        <v>0</v>
      </c>
      <c r="R47" s="217">
        <f t="shared" si="11"/>
        <v>0</v>
      </c>
      <c r="S47" s="217">
        <f t="shared" si="11"/>
        <v>0</v>
      </c>
      <c r="T47" s="217">
        <f t="shared" si="11"/>
        <v>0</v>
      </c>
      <c r="U47" s="217">
        <f t="shared" si="11"/>
        <v>0</v>
      </c>
      <c r="V47" s="217">
        <f t="shared" si="11"/>
        <v>0</v>
      </c>
      <c r="W47" s="217">
        <f t="shared" si="11"/>
        <v>0</v>
      </c>
      <c r="X47" s="217">
        <f t="shared" si="11"/>
        <v>0</v>
      </c>
      <c r="Y47" s="217">
        <f t="shared" si="11"/>
        <v>0</v>
      </c>
      <c r="Z47" s="217">
        <f t="shared" si="11"/>
        <v>0</v>
      </c>
      <c r="AA47" s="217">
        <f t="shared" si="11"/>
        <v>0</v>
      </c>
      <c r="AB47" s="217">
        <f t="shared" si="11"/>
        <v>0</v>
      </c>
      <c r="AC47" s="291">
        <f t="shared" si="11"/>
        <v>0</v>
      </c>
      <c r="AD47" s="156"/>
      <c r="AE47" s="155"/>
      <c r="AF47" s="279"/>
      <c r="AG47" s="279"/>
      <c r="AH47" s="279"/>
      <c r="AI47" s="279"/>
      <c r="AJ47" s="279"/>
      <c r="AK47" s="279"/>
      <c r="AL47" s="296"/>
      <c r="AM47" s="279"/>
      <c r="AN47" s="279"/>
      <c r="AO47" s="279"/>
      <c r="AP47" s="279"/>
      <c r="AQ47" s="279"/>
      <c r="AR47" s="279"/>
      <c r="AS47" s="279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</row>
    <row r="48" spans="1:72" s="298" customFormat="1" ht="16.5" thickBot="1">
      <c r="A48" s="195" t="s">
        <v>213</v>
      </c>
      <c r="B48" s="211" t="s">
        <v>168</v>
      </c>
      <c r="C48" s="210">
        <v>155385.19</v>
      </c>
      <c r="D48" s="217">
        <v>0</v>
      </c>
      <c r="E48" s="221"/>
      <c r="F48" s="221"/>
      <c r="G48" s="221">
        <v>0</v>
      </c>
      <c r="H48" s="221">
        <v>0</v>
      </c>
      <c r="I48" s="217">
        <v>0</v>
      </c>
      <c r="J48" s="217">
        <v>0</v>
      </c>
      <c r="K48" s="221"/>
      <c r="L48" s="221">
        <v>0</v>
      </c>
      <c r="M48" s="217"/>
      <c r="N48" s="217"/>
      <c r="O48" s="217">
        <v>0</v>
      </c>
      <c r="P48" s="210">
        <f t="shared" si="7"/>
        <v>0</v>
      </c>
      <c r="Q48" s="217">
        <v>0</v>
      </c>
      <c r="R48" s="217">
        <v>0</v>
      </c>
      <c r="S48" s="221"/>
      <c r="T48" s="221">
        <v>0</v>
      </c>
      <c r="U48" s="221">
        <v>0</v>
      </c>
      <c r="V48" s="217">
        <v>0</v>
      </c>
      <c r="W48" s="217">
        <v>0</v>
      </c>
      <c r="X48" s="221"/>
      <c r="Y48" s="221">
        <v>0</v>
      </c>
      <c r="Z48" s="217"/>
      <c r="AA48" s="217"/>
      <c r="AB48" s="217"/>
      <c r="AC48" s="291">
        <f>SUM(Q48:AB48)</f>
        <v>0</v>
      </c>
      <c r="AD48" s="156"/>
      <c r="AE48" s="155"/>
      <c r="AF48" s="279"/>
      <c r="AG48" s="279"/>
      <c r="AH48" s="279"/>
      <c r="AI48" s="279"/>
      <c r="AJ48" s="279"/>
      <c r="AK48" s="279"/>
      <c r="AL48" s="296"/>
      <c r="AM48" s="279"/>
      <c r="AN48" s="279"/>
      <c r="AO48" s="279"/>
      <c r="AP48" s="279"/>
      <c r="AQ48" s="279"/>
      <c r="AR48" s="279"/>
      <c r="AS48" s="279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</row>
    <row r="49" spans="1:45" s="189" customFormat="1" ht="16.5" thickBot="1">
      <c r="A49" s="306"/>
      <c r="B49" s="191" t="s">
        <v>90</v>
      </c>
      <c r="C49" s="192">
        <f t="shared" ref="C49:AC49" si="12">SUM(C50:C50)</f>
        <v>222253335.88999999</v>
      </c>
      <c r="D49" s="192">
        <f t="shared" si="12"/>
        <v>17967626.48</v>
      </c>
      <c r="E49" s="192">
        <f t="shared" si="12"/>
        <v>15025981.76</v>
      </c>
      <c r="F49" s="192">
        <f t="shared" si="12"/>
        <v>37713283.219999999</v>
      </c>
      <c r="G49" s="192">
        <f t="shared" si="12"/>
        <v>801210.54</v>
      </c>
      <c r="H49" s="192">
        <f t="shared" si="12"/>
        <v>0</v>
      </c>
      <c r="I49" s="192">
        <f t="shared" si="12"/>
        <v>0</v>
      </c>
      <c r="J49" s="192">
        <f t="shared" si="12"/>
        <v>0</v>
      </c>
      <c r="K49" s="192">
        <f t="shared" si="12"/>
        <v>0</v>
      </c>
      <c r="L49" s="192">
        <f t="shared" si="12"/>
        <v>0</v>
      </c>
      <c r="M49" s="192">
        <f t="shared" si="12"/>
        <v>0</v>
      </c>
      <c r="N49" s="192">
        <f t="shared" si="12"/>
        <v>0</v>
      </c>
      <c r="O49" s="192">
        <f t="shared" si="12"/>
        <v>0</v>
      </c>
      <c r="P49" s="192">
        <f>SUM(P50:P50)</f>
        <v>71508102.000000015</v>
      </c>
      <c r="Q49" s="192">
        <f t="shared" si="12"/>
        <v>17950000</v>
      </c>
      <c r="R49" s="192">
        <f t="shared" si="12"/>
        <v>9299608.2400000002</v>
      </c>
      <c r="S49" s="192">
        <f t="shared" si="12"/>
        <v>43457283.219999999</v>
      </c>
      <c r="T49" s="192">
        <f t="shared" si="12"/>
        <v>801210.54</v>
      </c>
      <c r="U49" s="192">
        <f t="shared" si="12"/>
        <v>0</v>
      </c>
      <c r="V49" s="192">
        <f t="shared" si="12"/>
        <v>0</v>
      </c>
      <c r="W49" s="192">
        <f>SUM(W50:W50)</f>
        <v>0</v>
      </c>
      <c r="X49" s="192">
        <f>SUM(X50:X50)</f>
        <v>0</v>
      </c>
      <c r="Y49" s="192">
        <f t="shared" si="12"/>
        <v>0</v>
      </c>
      <c r="Z49" s="192">
        <f t="shared" si="12"/>
        <v>0</v>
      </c>
      <c r="AA49" s="192">
        <f t="shared" si="12"/>
        <v>0</v>
      </c>
      <c r="AB49" s="192">
        <f t="shared" si="12"/>
        <v>0</v>
      </c>
      <c r="AC49" s="194">
        <f t="shared" si="12"/>
        <v>71508102.000000015</v>
      </c>
      <c r="AD49" s="156"/>
      <c r="AE49" s="155"/>
      <c r="AF49" s="279"/>
      <c r="AG49" s="279"/>
      <c r="AH49" s="279"/>
      <c r="AI49" s="279"/>
      <c r="AJ49" s="279"/>
      <c r="AK49" s="279"/>
      <c r="AL49" s="296"/>
      <c r="AM49" s="279"/>
      <c r="AN49" s="279"/>
      <c r="AO49" s="279"/>
      <c r="AP49" s="279"/>
      <c r="AQ49" s="279"/>
      <c r="AR49" s="279"/>
      <c r="AS49" s="279"/>
    </row>
    <row r="50" spans="1:45" s="189" customFormat="1" ht="18.75" customHeight="1" thickBot="1">
      <c r="A50" s="307" t="s">
        <v>91</v>
      </c>
      <c r="B50" s="211" t="s">
        <v>92</v>
      </c>
      <c r="C50" s="308">
        <f>223679921.9-1422163.11-4422.9</f>
        <v>222253335.88999999</v>
      </c>
      <c r="D50" s="308">
        <v>17967626.48</v>
      </c>
      <c r="E50" s="308">
        <v>15025981.76</v>
      </c>
      <c r="F50" s="308">
        <v>37713283.219999999</v>
      </c>
      <c r="G50" s="197">
        <v>801210.54</v>
      </c>
      <c r="H50" s="197">
        <v>0</v>
      </c>
      <c r="I50" s="197">
        <v>0</v>
      </c>
      <c r="J50" s="197">
        <v>0</v>
      </c>
      <c r="K50" s="197">
        <v>0</v>
      </c>
      <c r="L50" s="197"/>
      <c r="M50" s="197"/>
      <c r="N50" s="197"/>
      <c r="O50" s="197"/>
      <c r="P50" s="291">
        <f>SUM(D50:O50)</f>
        <v>71508102.000000015</v>
      </c>
      <c r="Q50" s="308">
        <v>17950000</v>
      </c>
      <c r="R50" s="308">
        <v>9299608.2400000002</v>
      </c>
      <c r="S50" s="308">
        <v>43457283.219999999</v>
      </c>
      <c r="T50" s="197">
        <v>801210.54</v>
      </c>
      <c r="U50" s="197">
        <v>0</v>
      </c>
      <c r="V50" s="197">
        <v>0</v>
      </c>
      <c r="W50" s="197">
        <v>0</v>
      </c>
      <c r="X50" s="308">
        <v>0</v>
      </c>
      <c r="Y50" s="308"/>
      <c r="Z50" s="197"/>
      <c r="AA50" s="197"/>
      <c r="AB50" s="309"/>
      <c r="AC50" s="194">
        <f>SUM(Q50:AB50)</f>
        <v>71508102.000000015</v>
      </c>
      <c r="AD50" s="156"/>
      <c r="AE50" s="202"/>
      <c r="AF50" s="279"/>
      <c r="AG50" s="279"/>
      <c r="AH50" s="279"/>
      <c r="AI50" s="279"/>
      <c r="AJ50" s="279"/>
      <c r="AK50" s="279"/>
      <c r="AL50" s="296"/>
      <c r="AM50" s="279"/>
      <c r="AN50" s="279"/>
      <c r="AO50" s="279"/>
      <c r="AP50" s="279"/>
      <c r="AQ50" s="279"/>
      <c r="AR50" s="279"/>
      <c r="AS50" s="279"/>
    </row>
    <row r="51" spans="1:45" s="181" customFormat="1" ht="18.75" thickBot="1">
      <c r="A51" s="351" t="s">
        <v>93</v>
      </c>
      <c r="B51" s="352"/>
      <c r="C51" s="235">
        <f t="shared" ref="C51:I51" si="13">SUM(C14+C49)</f>
        <v>1488338963.5799999</v>
      </c>
      <c r="D51" s="235">
        <f t="shared" si="13"/>
        <v>17967920.100000001</v>
      </c>
      <c r="E51" s="235">
        <f t="shared" si="13"/>
        <v>43093999.779999994</v>
      </c>
      <c r="F51" s="235">
        <f t="shared" si="13"/>
        <v>429954107.94999993</v>
      </c>
      <c r="G51" s="235">
        <f t="shared" si="13"/>
        <v>315602130.40000004</v>
      </c>
      <c r="H51" s="235">
        <f t="shared" si="13"/>
        <v>0</v>
      </c>
      <c r="I51" s="235">
        <f t="shared" si="13"/>
        <v>0</v>
      </c>
      <c r="J51" s="235">
        <v>0</v>
      </c>
      <c r="K51" s="235">
        <f t="shared" ref="K51:AB51" si="14">SUM(K14+K49)</f>
        <v>0</v>
      </c>
      <c r="L51" s="235">
        <f t="shared" si="14"/>
        <v>0</v>
      </c>
      <c r="M51" s="235">
        <f t="shared" si="14"/>
        <v>0</v>
      </c>
      <c r="N51" s="235">
        <f t="shared" si="14"/>
        <v>0</v>
      </c>
      <c r="O51" s="235">
        <f t="shared" si="14"/>
        <v>0</v>
      </c>
      <c r="P51" s="235">
        <f>SUM(P14+P49)</f>
        <v>806618158.2299999</v>
      </c>
      <c r="Q51" s="235">
        <f t="shared" si="14"/>
        <v>17950000</v>
      </c>
      <c r="R51" s="235">
        <f t="shared" si="14"/>
        <v>39979599.869999997</v>
      </c>
      <c r="S51" s="235">
        <f t="shared" si="14"/>
        <v>387608107.95999992</v>
      </c>
      <c r="T51" s="235">
        <f t="shared" si="14"/>
        <v>687193763.89999998</v>
      </c>
      <c r="U51" s="235">
        <f t="shared" si="14"/>
        <v>0</v>
      </c>
      <c r="V51" s="235">
        <f t="shared" si="14"/>
        <v>0</v>
      </c>
      <c r="W51" s="235">
        <f t="shared" si="14"/>
        <v>0</v>
      </c>
      <c r="X51" s="235">
        <f t="shared" si="14"/>
        <v>0</v>
      </c>
      <c r="Y51" s="235">
        <f t="shared" si="14"/>
        <v>0</v>
      </c>
      <c r="Z51" s="235">
        <f t="shared" si="14"/>
        <v>0</v>
      </c>
      <c r="AA51" s="235">
        <f t="shared" si="14"/>
        <v>0</v>
      </c>
      <c r="AB51" s="235">
        <f t="shared" si="14"/>
        <v>0</v>
      </c>
      <c r="AC51" s="310">
        <f>+AC14+AC49</f>
        <v>704585158.23000002</v>
      </c>
      <c r="AD51" s="156"/>
      <c r="AE51" s="156"/>
      <c r="AL51" s="311"/>
    </row>
    <row r="52" spans="1:45" ht="15">
      <c r="A52" s="237" t="s">
        <v>94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9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40"/>
      <c r="AD52" s="156"/>
      <c r="AE52" s="156"/>
    </row>
    <row r="53" spans="1:45" ht="15">
      <c r="A53" s="249" t="s">
        <v>214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6"/>
      <c r="M53" s="252"/>
      <c r="N53" s="252"/>
      <c r="O53" s="252"/>
      <c r="P53" s="256"/>
      <c r="Q53" s="252"/>
      <c r="R53" s="256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312"/>
      <c r="AD53" s="202"/>
      <c r="AE53" s="156"/>
      <c r="AH53" s="279"/>
      <c r="AL53" s="296"/>
    </row>
    <row r="54" spans="1:45">
      <c r="A54" s="313" t="s">
        <v>215</v>
      </c>
      <c r="B54" s="252"/>
      <c r="C54" s="256"/>
      <c r="D54" s="252"/>
      <c r="E54" s="252"/>
      <c r="F54" s="252"/>
      <c r="G54" s="252"/>
      <c r="H54" s="252"/>
      <c r="I54" s="252"/>
      <c r="J54" s="252"/>
      <c r="K54" s="252"/>
      <c r="L54" s="256"/>
      <c r="M54" s="252"/>
      <c r="N54" s="252"/>
      <c r="O54" s="256"/>
      <c r="P54" s="256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4"/>
      <c r="AF54" s="202"/>
    </row>
    <row r="55" spans="1:45">
      <c r="A55" s="313" t="s">
        <v>216</v>
      </c>
      <c r="B55" s="252"/>
      <c r="C55" s="256"/>
      <c r="D55" s="252"/>
      <c r="E55" s="252"/>
      <c r="F55" s="252"/>
      <c r="G55" s="252"/>
      <c r="H55" s="252"/>
      <c r="I55" s="252"/>
      <c r="J55" s="252"/>
      <c r="K55" s="252"/>
      <c r="L55" s="256"/>
      <c r="M55" s="252"/>
      <c r="N55" s="252"/>
      <c r="O55" s="256"/>
      <c r="P55" s="256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4"/>
      <c r="AF55" s="202"/>
    </row>
    <row r="56" spans="1:45" ht="15">
      <c r="A56" s="314"/>
      <c r="B56" s="252"/>
      <c r="C56" s="252"/>
      <c r="D56" s="256"/>
      <c r="E56" s="252"/>
      <c r="F56" s="252"/>
      <c r="G56" s="252"/>
      <c r="H56" s="252"/>
      <c r="I56" s="252"/>
      <c r="J56" s="252"/>
      <c r="K56" s="252"/>
      <c r="L56" s="256"/>
      <c r="M56" s="252"/>
      <c r="N56" s="252"/>
      <c r="O56" s="256"/>
      <c r="P56" s="256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4"/>
      <c r="AE56" s="156"/>
    </row>
    <row r="57" spans="1:45">
      <c r="A57" s="249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6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4"/>
    </row>
    <row r="58" spans="1:45" ht="13.5" thickBot="1">
      <c r="A58" s="249"/>
      <c r="B58" s="250" t="s">
        <v>95</v>
      </c>
      <c r="C58" s="251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6"/>
      <c r="P58" s="253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4"/>
      <c r="AE58" s="256"/>
      <c r="AF58" s="252"/>
      <c r="AG58" s="252"/>
      <c r="AH58" s="252"/>
      <c r="AI58" s="252"/>
      <c r="AJ58" s="252"/>
    </row>
    <row r="59" spans="1:45" ht="15.75" thickBot="1">
      <c r="A59" s="258"/>
      <c r="B59" s="315" t="s">
        <v>217</v>
      </c>
      <c r="C59" s="316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6"/>
      <c r="AE59" s="264"/>
      <c r="AF59" s="252"/>
      <c r="AG59" s="252"/>
      <c r="AH59" s="252"/>
      <c r="AI59" s="252"/>
      <c r="AJ59" s="252"/>
    </row>
    <row r="60" spans="1:45" ht="15">
      <c r="A60" s="249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E60" s="264"/>
      <c r="AF60" s="252"/>
      <c r="AG60" s="252"/>
      <c r="AH60" s="252"/>
      <c r="AI60" s="252"/>
      <c r="AJ60" s="252"/>
    </row>
    <row r="61" spans="1:45" ht="15"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E61" s="264"/>
      <c r="AF61" s="252"/>
      <c r="AG61" s="252"/>
      <c r="AH61" s="252"/>
      <c r="AI61" s="252"/>
      <c r="AJ61" s="252"/>
    </row>
    <row r="62" spans="1:45" ht="15"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E62" s="264"/>
      <c r="AF62" s="252"/>
      <c r="AG62" s="252"/>
      <c r="AH62" s="252"/>
      <c r="AI62" s="252"/>
      <c r="AJ62" s="252"/>
    </row>
    <row r="63" spans="1:45" ht="15"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96"/>
      <c r="U63" s="261"/>
      <c r="V63" s="261"/>
      <c r="W63" s="261"/>
      <c r="X63" s="261"/>
      <c r="Y63" s="261"/>
      <c r="Z63" s="261"/>
      <c r="AA63" s="261"/>
      <c r="AB63" s="261"/>
      <c r="AC63" s="262"/>
      <c r="AE63" s="264"/>
      <c r="AF63" s="252"/>
      <c r="AG63" s="252"/>
      <c r="AH63" s="252"/>
      <c r="AI63" s="252"/>
      <c r="AJ63" s="252"/>
    </row>
    <row r="64" spans="1:45" ht="15"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96"/>
      <c r="U64" s="261"/>
      <c r="V64" s="261"/>
      <c r="W64" s="261"/>
      <c r="X64" s="261"/>
      <c r="Y64" s="261"/>
      <c r="Z64" s="261"/>
      <c r="AA64" s="261"/>
      <c r="AB64" s="261"/>
      <c r="AC64" s="261"/>
      <c r="AE64" s="264"/>
      <c r="AF64" s="252"/>
      <c r="AG64" s="252"/>
      <c r="AH64" s="252"/>
      <c r="AI64" s="252"/>
      <c r="AJ64" s="252"/>
    </row>
    <row r="65" spans="5:36" ht="15"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96"/>
      <c r="U65" s="261"/>
      <c r="V65" s="261"/>
      <c r="W65" s="261"/>
      <c r="X65" s="261"/>
      <c r="Y65" s="261"/>
      <c r="Z65" s="261"/>
      <c r="AA65" s="261"/>
      <c r="AB65" s="261"/>
      <c r="AC65" s="261"/>
      <c r="AE65" s="267"/>
      <c r="AF65" s="252"/>
      <c r="AG65" s="252"/>
      <c r="AH65" s="252"/>
      <c r="AI65" s="252"/>
      <c r="AJ65" s="252"/>
    </row>
    <row r="66" spans="5:36" ht="15"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96"/>
      <c r="U66" s="261"/>
      <c r="V66" s="261"/>
      <c r="W66" s="261"/>
      <c r="X66" s="261"/>
      <c r="Y66" s="261"/>
      <c r="Z66" s="261"/>
      <c r="AA66" s="261"/>
      <c r="AB66" s="261"/>
      <c r="AC66" s="261"/>
      <c r="AE66" s="267"/>
      <c r="AF66" s="252"/>
      <c r="AG66" s="252"/>
      <c r="AH66" s="252"/>
      <c r="AI66" s="252"/>
      <c r="AJ66" s="252"/>
    </row>
    <row r="67" spans="5:36"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96"/>
      <c r="U67" s="261"/>
      <c r="V67" s="261"/>
      <c r="W67" s="261"/>
      <c r="X67" s="261"/>
      <c r="Y67" s="261"/>
      <c r="Z67" s="261"/>
      <c r="AA67" s="261"/>
      <c r="AB67" s="261"/>
      <c r="AC67" s="261"/>
      <c r="AE67" s="256"/>
      <c r="AF67" s="256"/>
      <c r="AG67" s="252"/>
      <c r="AH67" s="252"/>
      <c r="AI67" s="252"/>
      <c r="AJ67" s="252"/>
    </row>
    <row r="68" spans="5:36"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E68" s="252"/>
      <c r="AF68" s="252"/>
      <c r="AG68" s="252"/>
      <c r="AH68" s="252"/>
      <c r="AI68" s="252"/>
      <c r="AJ68" s="252"/>
    </row>
    <row r="69" spans="5:36"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>
        <v>2611680</v>
      </c>
      <c r="T69" s="261"/>
      <c r="U69" s="261"/>
      <c r="V69" s="261"/>
      <c r="W69" s="261"/>
      <c r="X69" s="261"/>
      <c r="Y69" s="261"/>
      <c r="Z69" s="261"/>
      <c r="AA69" s="261"/>
      <c r="AB69" s="261"/>
      <c r="AC69" s="261"/>
    </row>
    <row r="70" spans="5:36"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</row>
    <row r="71" spans="5:36"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</row>
    <row r="72" spans="5:36"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</row>
    <row r="73" spans="5:36"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</row>
    <row r="74" spans="5:36"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</row>
    <row r="75" spans="5:36"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</row>
    <row r="76" spans="5:36"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</row>
    <row r="77" spans="5:36"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</row>
    <row r="78" spans="5:36"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</row>
    <row r="79" spans="5:36"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</row>
    <row r="80" spans="5:36"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</row>
    <row r="81" spans="5:29"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</row>
    <row r="82" spans="5:29"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</row>
    <row r="83" spans="5:29"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</row>
    <row r="203" spans="29:29" ht="13.5" thickBot="1"/>
    <row r="204" spans="29:29">
      <c r="AC204" s="178"/>
    </row>
    <row r="205" spans="29:29">
      <c r="AC205" s="179" t="s">
        <v>17</v>
      </c>
    </row>
    <row r="206" spans="29:29" ht="13.5" thickBot="1">
      <c r="AC206" s="180" t="s">
        <v>32</v>
      </c>
    </row>
    <row r="207" spans="29:29" ht="13.5" thickBot="1">
      <c r="AC207" s="184">
        <v>8</v>
      </c>
    </row>
    <row r="208" spans="29:29" ht="16.5" thickBot="1">
      <c r="AC208" s="187">
        <f ca="1">AC211</f>
        <v>122836641.95999999</v>
      </c>
    </row>
    <row r="209" spans="29:29" ht="16.5" thickBot="1">
      <c r="AC209" s="187">
        <f ca="1">+AC210</f>
        <v>122836641.95999999</v>
      </c>
    </row>
    <row r="210" spans="29:29" ht="15.75" thickBot="1">
      <c r="AC210" s="290">
        <f ca="1">+AC211</f>
        <v>122836641.95999999</v>
      </c>
    </row>
    <row r="211" spans="29:29" ht="16.5" thickBot="1">
      <c r="AC211" s="203">
        <f ca="1">+AC212+AC214</f>
        <v>122836641.95999999</v>
      </c>
    </row>
    <row r="212" spans="29:29" ht="15.75">
      <c r="AC212" s="294">
        <f>+AC213</f>
        <v>3443.2000000000003</v>
      </c>
    </row>
    <row r="213" spans="29:29" ht="15.75">
      <c r="AC213" s="291">
        <f>SUM(P19:AA19)</f>
        <v>3443.2000000000003</v>
      </c>
    </row>
    <row r="214" spans="29:29" ht="15.75">
      <c r="AC214" s="206">
        <f ca="1">+AC215+AC220+AC224+AC227+AC231</f>
        <v>122836460</v>
      </c>
    </row>
    <row r="215" spans="29:29" ht="15.75">
      <c r="AC215" s="206">
        <f>SUM(AC216:AC219)</f>
        <v>814220967.01999986</v>
      </c>
    </row>
    <row r="216" spans="29:29" ht="15.75">
      <c r="AC216" s="291">
        <f>SUM(P26:AA26)</f>
        <v>0</v>
      </c>
    </row>
    <row r="217" spans="29:29" ht="15.75">
      <c r="AC217" s="291">
        <f>SUM(P27:AA27)</f>
        <v>14330366</v>
      </c>
    </row>
    <row r="218" spans="29:29" ht="15.75">
      <c r="AC218" s="291">
        <f>SUM(P28:AA28)</f>
        <v>5223360</v>
      </c>
    </row>
    <row r="219" spans="29:29" ht="15.75">
      <c r="AC219" s="291">
        <f>SUM(P29:AA29)</f>
        <v>794667241.01999986</v>
      </c>
    </row>
    <row r="220" spans="29:29" ht="15.75">
      <c r="AC220" s="206">
        <f>SUM(AC221:AC223)</f>
        <v>5.4</v>
      </c>
    </row>
    <row r="221" spans="29:29" ht="15.75">
      <c r="AC221" s="291">
        <f>SUM(P31:AA31)</f>
        <v>0</v>
      </c>
    </row>
    <row r="222" spans="29:29" ht="15.75">
      <c r="AC222" s="291">
        <f>SUM(P32:AA32)</f>
        <v>0</v>
      </c>
    </row>
    <row r="223" spans="29:29" ht="15.75">
      <c r="AC223" s="291">
        <f>SUM(P34:AA34)</f>
        <v>5.4</v>
      </c>
    </row>
    <row r="224" spans="29:29" ht="15.75">
      <c r="AC224" s="206">
        <f>SUM(AC225:AC226)</f>
        <v>0</v>
      </c>
    </row>
    <row r="225" spans="29:29" ht="15.75">
      <c r="AC225" s="291">
        <f>SUM(P40:AA40)</f>
        <v>0</v>
      </c>
    </row>
    <row r="226" spans="29:29" ht="15.75">
      <c r="AC226" s="206">
        <f>SUM(AC231:AC232)</f>
        <v>0</v>
      </c>
    </row>
    <row r="227" spans="29:29" ht="15.75">
      <c r="AC227" s="206">
        <f ca="1">SUM(AC228:AC230)</f>
        <v>118889896</v>
      </c>
    </row>
    <row r="228" spans="29:29" ht="15.75">
      <c r="AC228" s="206">
        <f>SUM(AC233:AC233)</f>
        <v>143016204</v>
      </c>
    </row>
    <row r="229" spans="29:29" ht="15.75">
      <c r="AC229" s="206">
        <f>SUM(AC233:AC234)</f>
        <v>286032408</v>
      </c>
    </row>
    <row r="230" spans="29:29" ht="15.75">
      <c r="AC230" s="206">
        <f ca="1">SUM(AC234:AC235)</f>
        <v>29722474</v>
      </c>
    </row>
    <row r="231" spans="29:29" ht="15.75">
      <c r="AC231" s="291">
        <f>AC232</f>
        <v>0</v>
      </c>
    </row>
    <row r="232" spans="29:29" ht="16.5" thickBot="1">
      <c r="AC232" s="291">
        <f>SUM(P48:AA48)</f>
        <v>0</v>
      </c>
    </row>
    <row r="233" spans="29:29" ht="16.5" thickBot="1">
      <c r="AC233" s="192">
        <f>SUM(AC234:AC234)</f>
        <v>143016204</v>
      </c>
    </row>
    <row r="234" spans="29:29" ht="16.5" thickBot="1">
      <c r="AC234" s="192">
        <f>SUM(P50:AA50)</f>
        <v>143016204</v>
      </c>
    </row>
    <row r="235" spans="29:29" ht="16.5" thickBot="1">
      <c r="AC235" s="235">
        <f ca="1">SUM(AC208+AC233)</f>
        <v>0</v>
      </c>
    </row>
  </sheetData>
  <mergeCells count="10">
    <mergeCell ref="A8:B8"/>
    <mergeCell ref="A51:B51"/>
    <mergeCell ref="D59:P59"/>
    <mergeCell ref="Q59:AC59"/>
    <mergeCell ref="A1:AC1"/>
    <mergeCell ref="A2:AC2"/>
    <mergeCell ref="A3:AC3"/>
    <mergeCell ref="A4:AC4"/>
    <mergeCell ref="A5:AC5"/>
    <mergeCell ref="A7:B7"/>
  </mergeCells>
  <pageMargins left="1.7322834645669292" right="0.70866141732283472" top="0.27559055118110237" bottom="0.15748031496062992" header="0.19685039370078741" footer="0.19685039370078741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Ingresos Fond. </vt:lpstr>
      <vt:lpstr>Gastos Fond </vt:lpstr>
      <vt:lpstr>CXFONDANE</vt:lpstr>
      <vt:lpstr>Gastos Fond APN</vt:lpstr>
      <vt:lpstr>RESERVA FONDANE</vt:lpstr>
      <vt:lpstr>'Gastos Fond '!Área_de_impresión</vt:lpstr>
      <vt:lpstr>'Gastos Fond APN'!Área_de_impresión</vt:lpstr>
      <vt:lpstr>'Ingresos Fond. '!Área_de_impresión</vt:lpstr>
      <vt:lpstr>'RESERVA FONDANE'!Área_de_impresión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FTorresR</dc:creator>
  <cp:lastModifiedBy>FTorresR</cp:lastModifiedBy>
  <cp:lastPrinted>2013-05-16T15:27:55Z</cp:lastPrinted>
  <dcterms:created xsi:type="dcterms:W3CDTF">2013-05-08T13:43:52Z</dcterms:created>
  <dcterms:modified xsi:type="dcterms:W3CDTF">2013-05-21T19:10:28Z</dcterms:modified>
</cp:coreProperties>
</file>