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9875" windowHeight="7710"/>
  </bookViews>
  <sheets>
    <sheet name="DICIEMBRE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K28" i="1" l="1"/>
  <c r="K25" i="1"/>
  <c r="K47" i="1" l="1"/>
  <c r="I39" i="1"/>
  <c r="I38" i="1"/>
  <c r="I37" i="1"/>
  <c r="I36" i="1"/>
  <c r="I35" i="1"/>
  <c r="I34" i="1"/>
  <c r="K33" i="1"/>
  <c r="J33" i="1"/>
  <c r="H33" i="1"/>
  <c r="J47" i="1" s="1"/>
  <c r="G33" i="1"/>
  <c r="I32" i="1"/>
  <c r="I31" i="1"/>
  <c r="I30" i="1"/>
  <c r="K29" i="1"/>
  <c r="I29" i="1"/>
  <c r="G29" i="1"/>
  <c r="H28" i="1"/>
  <c r="I28" i="1" s="1"/>
  <c r="J27" i="1"/>
  <c r="I27" i="1"/>
  <c r="I26" i="1"/>
  <c r="H26" i="1"/>
  <c r="G26" i="1"/>
  <c r="G23" i="1" s="1"/>
  <c r="H25" i="1"/>
  <c r="I25" i="1" s="1"/>
  <c r="K24" i="1"/>
  <c r="J24" i="1"/>
  <c r="H24" i="1"/>
  <c r="I24" i="1" s="1"/>
  <c r="G24" i="1"/>
  <c r="K23" i="1"/>
  <c r="K19" i="1" s="1"/>
  <c r="J23" i="1"/>
  <c r="J19" i="1" s="1"/>
  <c r="J16" i="1" s="1"/>
  <c r="J15" i="1" s="1"/>
  <c r="J41" i="1" s="1"/>
  <c r="I23" i="1"/>
  <c r="H23" i="1"/>
  <c r="I22" i="1"/>
  <c r="I21" i="1"/>
  <c r="H20" i="1"/>
  <c r="I20" i="1" s="1"/>
  <c r="I18" i="1"/>
  <c r="K17" i="1"/>
  <c r="J17" i="1"/>
  <c r="H17" i="1"/>
  <c r="I17" i="1" s="1"/>
  <c r="K16" i="1" l="1"/>
  <c r="I33" i="1"/>
  <c r="G19" i="1"/>
  <c r="G16" i="1"/>
  <c r="H19" i="1"/>
  <c r="K46" i="1" l="1"/>
  <c r="K45" i="1" s="1"/>
  <c r="K48" i="1" s="1"/>
  <c r="K15" i="1"/>
  <c r="K41" i="1" s="1"/>
  <c r="I19" i="1"/>
  <c r="G15" i="1"/>
  <c r="J45" i="1"/>
  <c r="H16" i="1"/>
  <c r="G41" i="1" l="1"/>
  <c r="G17" i="1"/>
  <c r="I16" i="1"/>
  <c r="J46" i="1" s="1"/>
  <c r="J48" i="1" s="1"/>
  <c r="H15" i="1"/>
  <c r="I15" i="1" l="1"/>
  <c r="I41" i="1" s="1"/>
  <c r="H41" i="1"/>
</calcChain>
</file>

<file path=xl/sharedStrings.xml><?xml version="1.0" encoding="utf-8"?>
<sst xmlns="http://schemas.openxmlformats.org/spreadsheetml/2006/main" count="81" uniqueCount="79">
  <si>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</si>
  <si>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</si>
  <si>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</si>
  <si>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</si>
  <si>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</si>
  <si>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</si>
  <si>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</si>
  <si>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</si>
  <si>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2020</t>
  </si>
  <si>
    <t>En pesos $</t>
  </si>
  <si>
    <t>CTA CBLE INGRESO</t>
  </si>
  <si>
    <t>DESCRIPCION CTA CBLE INGRESO</t>
  </si>
  <si>
    <t>NIV</t>
  </si>
  <si>
    <t>CONCEPTO</t>
  </si>
  <si>
    <t>Aforo vigente 2020</t>
  </si>
  <si>
    <t>Ingresos Recaudados Diciembre de 2020</t>
  </si>
  <si>
    <t>Ingresos Recaudados acumulados 2020</t>
  </si>
  <si>
    <t>Ingresos por Recaudar Vigencia Anterior</t>
  </si>
  <si>
    <t>Ingresos por recaudar Enero de 2021</t>
  </si>
  <si>
    <t xml:space="preserve">   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</si>
  <si>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</si>
  <si>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</si>
  <si>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</si>
  <si>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</si>
  <si>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</si>
  <si>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</si>
  <si>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</si>
  <si>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</si>
  <si>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</si>
  <si>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</si>
  <si>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</si>
  <si>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</si>
  <si>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</si>
  <si>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</si>
  <si>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</si>
  <si>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</si>
  <si>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</si>
  <si>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</si>
  <si>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</si>
  <si>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</si>
  <si>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</si>
  <si>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</si>
  <si>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</si>
  <si>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</si>
  <si>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</si>
  <si>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</si>
  <si>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</si>
  <si>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</si>
  <si>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</si>
  <si>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</si>
  <si>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</si>
  <si>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</si>
  <si>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</si>
  <si>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</si>
  <si>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</si>
  <si>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</si>
  <si>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</si>
  <si>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</si>
  <si>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</si>
  <si>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</si>
  <si>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</si>
  <si>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</si>
  <si>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</si>
  <si>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</si>
  <si>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</si>
  <si>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</si>
  <si>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</si>
  <si>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</si>
  <si>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</si>
  <si>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</si>
  <si>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</si>
  <si>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</si>
  <si>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</si>
  <si>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Propios</t>
  </si>
  <si>
    <t>Ingresos Corrientes</t>
  </si>
  <si>
    <t>Recursos de Capital</t>
  </si>
  <si>
    <t>TOTAL INGRESOS VIGENCIA</t>
  </si>
  <si>
    <t>Ingresos recaudados Diciembre 2020</t>
  </si>
  <si>
    <t>Ingresos por recaudar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</si>
</sst>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 applyAlignment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3" fontId="11" fillId="2" borderId="0" xfId="0" applyNumberFormat="1" applyFont="1" applyFill="1"/>
    <xf numFmtId="0" fontId="13" fillId="0" borderId="0" xfId="0" applyFont="1"/>
    <xf numFmtId="0" fontId="13" fillId="2" borderId="0" xfId="0" applyFont="1" applyFill="1" applyBorder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13" fillId="2" borderId="0" xfId="0" applyFont="1" applyFill="1"/>
    <xf numFmtId="0" fontId="4" fillId="0" borderId="0" xfId="0" applyFont="1"/>
    <xf numFmtId="0" fontId="4" fillId="2" borderId="0" xfId="0" applyFont="1" applyFill="1" applyBorder="1"/>
    <xf numFmtId="49" fontId="9" fillId="0" borderId="11" xfId="0" applyNumberFormat="1" applyFont="1" applyFill="1" applyBorder="1"/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3" fontId="4" fillId="2" borderId="11" xfId="0" applyNumberFormat="1" applyFont="1" applyFill="1" applyBorder="1" applyAlignment="1">
      <alignment wrapText="1"/>
    </xf>
    <xf numFmtId="0" fontId="4" fillId="2" borderId="0" xfId="0" applyFont="1" applyFill="1"/>
    <xf numFmtId="0" fontId="5" fillId="2" borderId="0" xfId="0" applyFont="1" applyFill="1" applyBorder="1"/>
    <xf numFmtId="49" fontId="2" fillId="0" borderId="11" xfId="0" applyNumberFormat="1" applyFont="1" applyFill="1" applyBorder="1"/>
    <xf numFmtId="0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49" fontId="9" fillId="4" borderId="11" xfId="0" applyNumberFormat="1" applyFont="1" applyFill="1" applyBorder="1"/>
    <xf numFmtId="3" fontId="4" fillId="2" borderId="0" xfId="0" applyNumberFormat="1" applyFont="1" applyFill="1"/>
    <xf numFmtId="4" fontId="4" fillId="2" borderId="0" xfId="0" applyNumberFormat="1" applyFont="1" applyFill="1"/>
    <xf numFmtId="49" fontId="9" fillId="2" borderId="11" xfId="0" applyNumberFormat="1" applyFont="1" applyFill="1" applyBorder="1"/>
    <xf numFmtId="3" fontId="13" fillId="0" borderId="11" xfId="0" applyNumberFormat="1" applyFont="1" applyFill="1" applyBorder="1"/>
    <xf numFmtId="3" fontId="9" fillId="2" borderId="11" xfId="0" applyNumberFormat="1" applyFont="1" applyFill="1" applyBorder="1"/>
    <xf numFmtId="0" fontId="4" fillId="2" borderId="11" xfId="0" applyFont="1" applyFill="1" applyBorder="1" applyAlignment="1">
      <alignment horizontal="left"/>
    </xf>
    <xf numFmtId="49" fontId="2" fillId="2" borderId="11" xfId="0" applyNumberFormat="1" applyFont="1" applyFill="1" applyBorder="1"/>
    <xf numFmtId="3" fontId="14" fillId="0" borderId="11" xfId="0" applyNumberFormat="1" applyFont="1" applyFill="1" applyBorder="1"/>
    <xf numFmtId="3" fontId="2" fillId="2" borderId="11" xfId="0" applyNumberFormat="1" applyFont="1" applyFill="1" applyBorder="1"/>
    <xf numFmtId="3" fontId="2" fillId="0" borderId="11" xfId="0" applyNumberFormat="1" applyFont="1" applyFill="1" applyBorder="1" applyAlignment="1">
      <alignment horizontal="left"/>
    </xf>
    <xf numFmtId="3" fontId="4" fillId="2" borderId="11" xfId="0" applyNumberFormat="1" applyFont="1" applyFill="1" applyBorder="1"/>
    <xf numFmtId="49" fontId="2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wrapText="1"/>
    </xf>
    <xf numFmtId="3" fontId="3" fillId="2" borderId="11" xfId="0" applyNumberFormat="1" applyFont="1" applyFill="1" applyBorder="1"/>
    <xf numFmtId="0" fontId="5" fillId="0" borderId="0" xfId="0" applyFont="1" applyFill="1"/>
    <xf numFmtId="49" fontId="2" fillId="0" borderId="14" xfId="0" applyNumberFormat="1" applyFont="1" applyBorder="1" applyAlignment="1">
      <alignment wrapText="1"/>
    </xf>
    <xf numFmtId="0" fontId="5" fillId="2" borderId="1" xfId="0" applyFont="1" applyFill="1" applyBorder="1"/>
    <xf numFmtId="0" fontId="13" fillId="4" borderId="13" xfId="0" applyFont="1" applyFill="1" applyBorder="1"/>
    <xf numFmtId="3" fontId="13" fillId="4" borderId="15" xfId="0" applyNumberFormat="1" applyFont="1" applyFill="1" applyBorder="1"/>
    <xf numFmtId="4" fontId="5" fillId="2" borderId="0" xfId="0" applyNumberFormat="1" applyFont="1" applyFill="1"/>
    <xf numFmtId="0" fontId="2" fillId="2" borderId="13" xfId="0" applyFont="1" applyFill="1" applyBorder="1"/>
    <xf numFmtId="0" fontId="2" fillId="2" borderId="12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6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7" xfId="0" applyNumberFormat="1" applyFont="1" applyFill="1" applyBorder="1"/>
    <xf numFmtId="49" fontId="2" fillId="2" borderId="13" xfId="0" applyNumberFormat="1" applyFont="1" applyFill="1" applyBorder="1"/>
    <xf numFmtId="0" fontId="11" fillId="2" borderId="1" xfId="0" applyFont="1" applyFill="1" applyBorder="1"/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1" fillId="3" borderId="20" xfId="0" quotePrefix="1" applyFont="1" applyFill="1" applyBorder="1" applyAlignment="1">
      <alignment horizontal="center"/>
    </xf>
    <xf numFmtId="3" fontId="11" fillId="3" borderId="21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2" xfId="0" quotePrefix="1" applyNumberFormat="1" applyFont="1" applyFill="1" applyBorder="1" applyAlignment="1">
      <alignment horizontal="centerContinuous" vertical="center" wrapText="1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3" fontId="13" fillId="0" borderId="26" xfId="0" applyNumberFormat="1" applyFont="1" applyBorder="1"/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3" fontId="14" fillId="0" borderId="10" xfId="0" applyNumberFormat="1" applyFont="1" applyBorder="1"/>
    <xf numFmtId="3" fontId="14" fillId="0" borderId="30" xfId="0" applyNumberFormat="1" applyFont="1" applyBorder="1"/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3" fontId="4" fillId="4" borderId="9" xfId="0" applyNumberFormat="1" applyFont="1" applyFill="1" applyBorder="1"/>
    <xf numFmtId="0" fontId="2" fillId="2" borderId="0" xfId="0" applyFont="1" applyFill="1" applyAlignment="1">
      <alignment horizontal="justify" vertical="justify" wrapText="1"/>
    </xf>
    <xf numFmtId="164" fontId="2" fillId="2" borderId="0" xfId="1" applyFont="1" applyFill="1"/>
    <xf numFmtId="3" fontId="2" fillId="0" borderId="0" xfId="0" applyNumberFormat="1" applyFont="1"/>
    <xf numFmtId="3" fontId="2" fillId="0" borderId="11" xfId="0" applyNumberFormat="1" applyFont="1" applyFill="1" applyBorder="1"/>
    <xf numFmtId="0" fontId="6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xmlns="" id="{9E6F0DAC-B085-4AAC-988D-4CB97E58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INGRESOS%20%20DESDE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mayal/Documents/INGRESOS%20FONDANE/INGRESOS%20FONDANE%20-%20MES%20A%20MES%202019%20U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  <sheetData sheetId="2"/>
      <sheetData sheetId="3"/>
      <sheetData sheetId="4"/>
      <sheetData sheetId="5">
        <row r="15">
          <cell r="I15">
            <v>29581916264.370003</v>
          </cell>
        </row>
        <row r="16">
          <cell r="I16">
            <v>29581916264.370003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29581916264.370003</v>
          </cell>
        </row>
        <row r="20">
          <cell r="I20">
            <v>1222655</v>
          </cell>
        </row>
        <row r="21">
          <cell r="I21">
            <v>1222655</v>
          </cell>
        </row>
        <row r="22">
          <cell r="I22">
            <v>0</v>
          </cell>
        </row>
        <row r="23">
          <cell r="I23">
            <v>29580693609.370003</v>
          </cell>
        </row>
        <row r="24">
          <cell r="I24">
            <v>29580693609.370003</v>
          </cell>
        </row>
        <row r="25">
          <cell r="I25">
            <v>28246017101</v>
          </cell>
        </row>
        <row r="26">
          <cell r="I26">
            <v>158627246</v>
          </cell>
        </row>
        <row r="27">
          <cell r="I27">
            <v>2085134.13</v>
          </cell>
        </row>
        <row r="28">
          <cell r="I28">
            <v>1173964128.2399998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G22">
            <v>190000000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O894"/>
  <sheetViews>
    <sheetView tabSelected="1" topLeftCell="C6" zoomScale="70" zoomScaleNormal="70" workbookViewId="0">
      <selection activeCell="E6" sqref="E6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9" style="1" customWidth="1"/>
    <col min="5" max="5" width="15.7109375" style="1" customWidth="1"/>
    <col min="6" max="6" width="30.42578125" style="1" customWidth="1"/>
    <col min="7" max="9" width="22" style="1" customWidth="1"/>
    <col min="10" max="10" width="23.7109375" style="120" customWidth="1"/>
    <col min="11" max="11" width="27.42578125" style="120" customWidth="1"/>
    <col min="12" max="12" width="2.7109375" style="2" customWidth="1"/>
    <col min="13" max="13" width="17.42578125" style="2" customWidth="1"/>
    <col min="14" max="14" width="19.140625" style="2" customWidth="1"/>
    <col min="15" max="33" width="11.42578125" style="2" customWidth="1"/>
    <col min="34" max="67" width="11.42578125" style="2"/>
    <col min="68" max="16384" width="11.42578125" style="1"/>
  </cols>
  <sheetData>
    <row r="1" spans="1:67" x14ac:dyDescent="0.25">
      <c r="C1" s="2"/>
      <c r="D1" s="2"/>
      <c r="E1" s="2"/>
      <c r="F1" s="2"/>
      <c r="G1" s="2"/>
      <c r="H1" s="2"/>
      <c r="I1" s="2"/>
      <c r="J1" s="3"/>
      <c r="K1" s="4"/>
    </row>
    <row r="2" spans="1:67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</row>
    <row r="3" spans="1:67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</row>
    <row r="4" spans="1:67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</row>
    <row r="5" spans="1:67" x14ac:dyDescent="0.25">
      <c r="C5" s="2"/>
      <c r="D5" s="2"/>
      <c r="E5" s="2"/>
      <c r="F5" s="2"/>
      <c r="G5" s="2"/>
      <c r="H5" s="2"/>
      <c r="I5" s="2"/>
      <c r="J5" s="3"/>
      <c r="K5" s="4"/>
    </row>
    <row r="6" spans="1:67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67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67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spans="1:67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</row>
    <row r="10" spans="1:67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</row>
    <row r="11" spans="1:67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</row>
    <row r="12" spans="1:67" s="20" customFormat="1" ht="70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</row>
    <row r="13" spans="1:67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</row>
    <row r="14" spans="1:67" s="20" customFormat="1" x14ac:dyDescent="0.2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</row>
    <row r="15" spans="1:67" s="40" customFormat="1" ht="18" customHeight="1" x14ac:dyDescent="0.35">
      <c r="C15" s="41"/>
      <c r="D15" s="42"/>
      <c r="E15" s="42" t="s">
        <v>20</v>
      </c>
      <c r="F15" s="42"/>
      <c r="G15" s="43">
        <f>+G16</f>
        <v>41869000000</v>
      </c>
      <c r="H15" s="43">
        <f>H16+H33</f>
        <v>4462417057.9200001</v>
      </c>
      <c r="I15" s="43">
        <f>H15+[1]NOVIEMBRE!I15</f>
        <v>34044333322.290001</v>
      </c>
      <c r="J15" s="43">
        <f>J$16+J$33</f>
        <v>0</v>
      </c>
      <c r="K15" s="43">
        <f>K16</f>
        <v>215470179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4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</row>
    <row r="16" spans="1:67" s="45" customFormat="1" ht="18" customHeight="1" x14ac:dyDescent="0.35">
      <c r="C16" s="46"/>
      <c r="D16" s="47">
        <v>1</v>
      </c>
      <c r="E16" s="48" t="s">
        <v>21</v>
      </c>
      <c r="F16" s="48"/>
      <c r="G16" s="49">
        <f>G23+G29+G33</f>
        <v>41869000000</v>
      </c>
      <c r="H16" s="49">
        <f>H17+H19</f>
        <v>4462417057.9200001</v>
      </c>
      <c r="I16" s="49">
        <f>H16+[1]NOVIEMBRE!I16</f>
        <v>34044333322.290001</v>
      </c>
      <c r="J16" s="49">
        <f>J$17+J$19</f>
        <v>0</v>
      </c>
      <c r="K16" s="49">
        <f>K23+K29+K33</f>
        <v>215470179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44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</row>
    <row r="17" spans="1:67" s="51" customFormat="1" ht="18" customHeight="1" outlineLevel="2" x14ac:dyDescent="0.35">
      <c r="C17" s="52"/>
      <c r="D17" s="53" t="s">
        <v>22</v>
      </c>
      <c r="E17" s="54" t="s">
        <v>23</v>
      </c>
      <c r="F17" s="55"/>
      <c r="G17" s="56">
        <f>G15-G16</f>
        <v>0</v>
      </c>
      <c r="H17" s="56">
        <f>H18</f>
        <v>0</v>
      </c>
      <c r="I17" s="56">
        <f>H17+[1]NOVIEMBRE!I17</f>
        <v>0</v>
      </c>
      <c r="J17" s="56">
        <f t="shared" ref="J17:K17" si="0">J18</f>
        <v>0</v>
      </c>
      <c r="K17" s="56">
        <f t="shared" si="0"/>
        <v>0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44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</row>
    <row r="18" spans="1:67" s="12" customFormat="1" ht="18" customHeight="1" outlineLevel="2" x14ac:dyDescent="0.35">
      <c r="C18" s="58"/>
      <c r="D18" s="59" t="s">
        <v>24</v>
      </c>
      <c r="E18" s="60" t="s">
        <v>25</v>
      </c>
      <c r="F18" s="60"/>
      <c r="G18" s="61">
        <v>0</v>
      </c>
      <c r="H18" s="61">
        <v>0</v>
      </c>
      <c r="I18" s="61">
        <f>H18+[1]NOVIEMBRE!I18</f>
        <v>0</v>
      </c>
      <c r="J18" s="61"/>
      <c r="K18" s="61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44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</row>
    <row r="19" spans="1:67" s="51" customFormat="1" ht="18" customHeight="1" outlineLevel="2" x14ac:dyDescent="0.35">
      <c r="C19" s="52"/>
      <c r="D19" s="62" t="s">
        <v>26</v>
      </c>
      <c r="E19" s="49" t="s">
        <v>27</v>
      </c>
      <c r="F19" s="49"/>
      <c r="G19" s="49">
        <f>G23+G33</f>
        <v>41869000000</v>
      </c>
      <c r="H19" s="49">
        <f>H20+H23</f>
        <v>4462417057.9200001</v>
      </c>
      <c r="I19" s="49">
        <f>H19+[1]NOVIEMBRE!I19</f>
        <v>34044333322.290001</v>
      </c>
      <c r="J19" s="49">
        <f>J23+J29+J33</f>
        <v>0</v>
      </c>
      <c r="K19" s="49">
        <f>K23+K33</f>
        <v>215470179</v>
      </c>
      <c r="L19" s="57"/>
      <c r="M19" s="63"/>
      <c r="N19" s="64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44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</row>
    <row r="20" spans="1:67" s="51" customFormat="1" ht="18" customHeight="1" outlineLevel="2" x14ac:dyDescent="0.35">
      <c r="C20" s="52"/>
      <c r="D20" s="65" t="s">
        <v>28</v>
      </c>
      <c r="E20" s="66" t="s">
        <v>29</v>
      </c>
      <c r="F20" s="66"/>
      <c r="G20" s="67">
        <v>0</v>
      </c>
      <c r="H20" s="67">
        <f>H21+H22</f>
        <v>5000000</v>
      </c>
      <c r="I20" s="67">
        <f>H20+[1]NOVIEMBRE!I20</f>
        <v>6222655</v>
      </c>
      <c r="J20" s="67">
        <v>0</v>
      </c>
      <c r="K20" s="67">
        <v>0</v>
      </c>
      <c r="L20" s="57"/>
      <c r="M20" s="63"/>
      <c r="N20" s="64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44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</row>
    <row r="21" spans="1:67" s="51" customFormat="1" ht="18" customHeight="1" outlineLevel="2" x14ac:dyDescent="0.35">
      <c r="C21" s="52"/>
      <c r="D21" s="69" t="s">
        <v>30</v>
      </c>
      <c r="E21" s="70" t="s">
        <v>31</v>
      </c>
      <c r="F21" s="70"/>
      <c r="G21" s="71">
        <v>0</v>
      </c>
      <c r="H21" s="71">
        <v>0</v>
      </c>
      <c r="I21" s="71">
        <f>H21+[1]NOVIEMBRE!I21</f>
        <v>1222655</v>
      </c>
      <c r="J21" s="71">
        <v>0</v>
      </c>
      <c r="K21" s="71">
        <v>0</v>
      </c>
      <c r="L21" s="57"/>
      <c r="M21" s="63"/>
      <c r="N21" s="64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44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</row>
    <row r="22" spans="1:67" s="51" customFormat="1" ht="18" customHeight="1" outlineLevel="2" x14ac:dyDescent="0.35">
      <c r="C22" s="52"/>
      <c r="D22" s="69" t="s">
        <v>32</v>
      </c>
      <c r="E22" s="72" t="s">
        <v>33</v>
      </c>
      <c r="F22" s="72"/>
      <c r="G22" s="71">
        <v>0</v>
      </c>
      <c r="H22" s="121">
        <v>5000000</v>
      </c>
      <c r="I22" s="71">
        <f>H22+[1]NOVIEMBRE!I22</f>
        <v>5000000</v>
      </c>
      <c r="J22" s="71">
        <v>0</v>
      </c>
      <c r="K22" s="71">
        <v>0</v>
      </c>
      <c r="L22" s="57"/>
      <c r="M22" s="63"/>
      <c r="N22" s="64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44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</row>
    <row r="23" spans="1:67" s="12" customFormat="1" ht="18" customHeight="1" outlineLevel="3" x14ac:dyDescent="0.35">
      <c r="C23" s="58"/>
      <c r="D23" s="65" t="s">
        <v>34</v>
      </c>
      <c r="E23" s="68" t="s">
        <v>35</v>
      </c>
      <c r="F23" s="68"/>
      <c r="G23" s="73">
        <f>SUM(G25:G28)</f>
        <v>41869000000</v>
      </c>
      <c r="H23" s="73">
        <f>H24</f>
        <v>4457417057.9200001</v>
      </c>
      <c r="I23" s="73">
        <f>H23+[1]NOVIEMBRE!I23</f>
        <v>34038110667.290001</v>
      </c>
      <c r="J23" s="73">
        <f>SUM(J25:J28)</f>
        <v>0</v>
      </c>
      <c r="K23" s="73">
        <f>K25+K26+K27+K28</f>
        <v>215470179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44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</row>
    <row r="24" spans="1:67" s="12" customFormat="1" ht="36" customHeight="1" outlineLevel="3" x14ac:dyDescent="0.35">
      <c r="C24" s="58"/>
      <c r="D24" s="74" t="s">
        <v>36</v>
      </c>
      <c r="E24" s="75" t="s">
        <v>37</v>
      </c>
      <c r="F24" s="75"/>
      <c r="G24" s="76">
        <f>G25+G26++G27+G28</f>
        <v>41869000000</v>
      </c>
      <c r="H24" s="76">
        <f>H25+H26+H27+H28</f>
        <v>4457417057.9200001</v>
      </c>
      <c r="I24" s="76">
        <f>H24+[1]NOVIEMBRE!I24</f>
        <v>34038110667.290001</v>
      </c>
      <c r="J24" s="76">
        <f>J25+J26+J27+J28</f>
        <v>0</v>
      </c>
      <c r="K24" s="76">
        <f>K25+K26+K27+K28</f>
        <v>215470179</v>
      </c>
      <c r="L24" s="13"/>
      <c r="M24" s="50"/>
      <c r="N24" s="50"/>
      <c r="O24" s="50"/>
      <c r="P24" s="50"/>
      <c r="Q24" s="122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44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</row>
    <row r="25" spans="1:67" s="12" customFormat="1" ht="18" customHeight="1" outlineLevel="3" x14ac:dyDescent="0.35">
      <c r="A25" s="77">
        <v>245301</v>
      </c>
      <c r="B25" s="78" t="s">
        <v>38</v>
      </c>
      <c r="C25" s="58"/>
      <c r="D25" s="69" t="s">
        <v>39</v>
      </c>
      <c r="E25" s="60" t="s">
        <v>40</v>
      </c>
      <c r="F25" s="60"/>
      <c r="G25" s="71">
        <v>41489000000</v>
      </c>
      <c r="H25" s="71">
        <f>195424742+170451500+3601744806+32850000+19800000+43038462+22039940+185312501</f>
        <v>4270661951</v>
      </c>
      <c r="I25" s="71">
        <f>H25+[1]NOVIEMBRE!I25</f>
        <v>32516679052</v>
      </c>
      <c r="J25" s="71">
        <v>0</v>
      </c>
      <c r="K25" s="71">
        <f>125300000+40000+72581139</f>
        <v>197921139</v>
      </c>
      <c r="L25" s="13"/>
      <c r="M25" s="16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44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67" s="12" customFormat="1" ht="23.25" customHeight="1" outlineLevel="3" x14ac:dyDescent="0.35">
      <c r="C26" s="58"/>
      <c r="D26" s="69" t="s">
        <v>41</v>
      </c>
      <c r="E26" s="60" t="s">
        <v>42</v>
      </c>
      <c r="F26" s="60"/>
      <c r="G26" s="71">
        <f>+[2]JUNIO!G22</f>
        <v>190000000</v>
      </c>
      <c r="H26" s="71">
        <f>12436975+3742728+28571429+11193277</f>
        <v>55944409</v>
      </c>
      <c r="I26" s="71">
        <f>H26+[1]NOVIEMBRE!I26</f>
        <v>214571655</v>
      </c>
      <c r="J26" s="71">
        <v>0</v>
      </c>
      <c r="K26" s="71">
        <v>0</v>
      </c>
      <c r="L26" s="13"/>
      <c r="M26" s="16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44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</row>
    <row r="27" spans="1:67" s="12" customFormat="1" ht="22.5" customHeight="1" outlineLevel="3" x14ac:dyDescent="0.35">
      <c r="A27" s="77">
        <v>439005</v>
      </c>
      <c r="B27" s="78" t="s">
        <v>43</v>
      </c>
      <c r="C27" s="58"/>
      <c r="D27" s="69" t="s">
        <v>44</v>
      </c>
      <c r="E27" s="60" t="s">
        <v>45</v>
      </c>
      <c r="F27" s="60"/>
      <c r="G27" s="71">
        <v>10000000</v>
      </c>
      <c r="H27" s="71">
        <v>3225408.41</v>
      </c>
      <c r="I27" s="71">
        <f>H27+[1]NOVIEMBRE!I27</f>
        <v>5310542.54</v>
      </c>
      <c r="J27" s="71">
        <f>18965760-18965760</f>
        <v>0</v>
      </c>
      <c r="K27" s="71">
        <v>0</v>
      </c>
      <c r="L27" s="13"/>
      <c r="M27" s="16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44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</row>
    <row r="28" spans="1:67" s="12" customFormat="1" ht="18" customHeight="1" outlineLevel="3" x14ac:dyDescent="0.35">
      <c r="A28" s="77">
        <v>439014</v>
      </c>
      <c r="B28" s="78" t="s">
        <v>46</v>
      </c>
      <c r="C28" s="58"/>
      <c r="D28" s="69" t="s">
        <v>47</v>
      </c>
      <c r="E28" s="60" t="s">
        <v>48</v>
      </c>
      <c r="F28" s="60"/>
      <c r="G28" s="71">
        <v>180000000</v>
      </c>
      <c r="H28" s="71">
        <f>4915697.48+9831393.28+9831393.28+17204938.83+7373545.21+29494180.81+1.05+4915697.48+44018410.09+31+1</f>
        <v>127585289.51000001</v>
      </c>
      <c r="I28" s="71">
        <f>H28+[1]NOVIEMBRE!I28</f>
        <v>1301549417.7499998</v>
      </c>
      <c r="J28" s="71">
        <v>0</v>
      </c>
      <c r="K28" s="71">
        <f>5849680+5849680+5849680</f>
        <v>17549040</v>
      </c>
      <c r="L28" s="13"/>
      <c r="M28" s="16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44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</row>
    <row r="29" spans="1:67" s="12" customFormat="1" ht="29.25" hidden="1" customHeight="1" outlineLevel="3" x14ac:dyDescent="0.3">
      <c r="C29" s="79"/>
      <c r="D29" s="80">
        <v>3128</v>
      </c>
      <c r="E29" s="48" t="s">
        <v>49</v>
      </c>
      <c r="F29" s="80"/>
      <c r="G29" s="49">
        <f>G30+G31+G32</f>
        <v>0</v>
      </c>
      <c r="H29" s="49">
        <v>0</v>
      </c>
      <c r="I29" s="71">
        <f>H29+'[1]JULIO 2020'!I29</f>
        <v>0</v>
      </c>
      <c r="J29" s="49">
        <v>0</v>
      </c>
      <c r="K29" s="81">
        <f t="shared" ref="K29" si="1">SUM(K30:K32)</f>
        <v>0</v>
      </c>
      <c r="L29" s="13"/>
      <c r="M29" s="8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</row>
    <row r="30" spans="1:67" s="12" customFormat="1" ht="29.25" hidden="1" customHeight="1" outlineLevel="3" x14ac:dyDescent="0.25">
      <c r="A30" s="77" t="s">
        <v>50</v>
      </c>
      <c r="B30" s="78" t="s">
        <v>51</v>
      </c>
      <c r="C30" s="79"/>
      <c r="D30" s="83"/>
      <c r="E30" s="84" t="s">
        <v>52</v>
      </c>
      <c r="F30" s="83"/>
      <c r="G30" s="71">
        <v>0</v>
      </c>
      <c r="H30" s="71">
        <v>0</v>
      </c>
      <c r="I30" s="71">
        <f>H30+'[1]JULIO 2020'!I30</f>
        <v>0</v>
      </c>
      <c r="J30" s="71">
        <v>0</v>
      </c>
      <c r="K30" s="71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</row>
    <row r="31" spans="1:67" s="12" customFormat="1" ht="29.25" hidden="1" customHeight="1" outlineLevel="3" x14ac:dyDescent="0.25">
      <c r="A31" s="77">
        <v>480819</v>
      </c>
      <c r="B31" s="78" t="s">
        <v>53</v>
      </c>
      <c r="C31" s="79"/>
      <c r="D31" s="83"/>
      <c r="E31" s="84" t="s">
        <v>54</v>
      </c>
      <c r="F31" s="83"/>
      <c r="G31" s="71">
        <v>0</v>
      </c>
      <c r="H31" s="71">
        <v>0</v>
      </c>
      <c r="I31" s="71">
        <f>H31+'[1]JULIO 2020'!I31</f>
        <v>0</v>
      </c>
      <c r="J31" s="71">
        <v>0</v>
      </c>
      <c r="K31" s="71"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</row>
    <row r="32" spans="1:67" s="12" customFormat="1" ht="29.25" hidden="1" customHeight="1" outlineLevel="3" x14ac:dyDescent="0.25">
      <c r="A32" s="77">
        <v>480522</v>
      </c>
      <c r="B32" s="78" t="s">
        <v>55</v>
      </c>
      <c r="C32" s="79"/>
      <c r="D32" s="83"/>
      <c r="E32" s="85" t="s">
        <v>56</v>
      </c>
      <c r="F32" s="85"/>
      <c r="G32" s="71">
        <v>0</v>
      </c>
      <c r="H32" s="71">
        <v>0</v>
      </c>
      <c r="I32" s="71">
        <f>H32+'[1]JULIO 2020'!I32</f>
        <v>0</v>
      </c>
      <c r="J32" s="71">
        <v>0</v>
      </c>
      <c r="K32" s="71"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</row>
    <row r="33" spans="1:67" s="45" customFormat="1" ht="18" customHeight="1" collapsed="1" x14ac:dyDescent="0.3">
      <c r="A33" s="12"/>
      <c r="C33" s="86"/>
      <c r="D33" s="87">
        <v>2</v>
      </c>
      <c r="E33" s="48" t="s">
        <v>57</v>
      </c>
      <c r="F33" s="48"/>
      <c r="G33" s="49">
        <f>G34+G35+G36+G37+G38+G39+G40</f>
        <v>0</v>
      </c>
      <c r="H33" s="49">
        <f>H34+H35+H36+H37+H38+H39+H40</f>
        <v>0</v>
      </c>
      <c r="I33" s="49">
        <f>H33+'[1]JULIO 2020'!I33</f>
        <v>0</v>
      </c>
      <c r="J33" s="49">
        <f>J34+J35+J36+J37+J38+J39+J40</f>
        <v>0</v>
      </c>
      <c r="K33" s="49">
        <f>K34+K35+K36+K37+K38+K39+K40</f>
        <v>0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</row>
    <row r="34" spans="1:67" ht="18" customHeight="1" x14ac:dyDescent="0.25">
      <c r="A34" s="1">
        <v>480535</v>
      </c>
      <c r="B34" s="1" t="s">
        <v>58</v>
      </c>
      <c r="C34" s="88"/>
      <c r="D34" s="89" t="s">
        <v>59</v>
      </c>
      <c r="E34" s="85" t="s">
        <v>60</v>
      </c>
      <c r="F34" s="85"/>
      <c r="G34" s="71">
        <v>0</v>
      </c>
      <c r="H34" s="71">
        <v>0</v>
      </c>
      <c r="I34" s="71">
        <f>H34+'[1]JULIO 2020'!I34</f>
        <v>0</v>
      </c>
      <c r="J34" s="71">
        <v>0</v>
      </c>
      <c r="K34" s="71">
        <v>0</v>
      </c>
    </row>
    <row r="35" spans="1:67" ht="18" customHeight="1" x14ac:dyDescent="0.25">
      <c r="C35" s="88"/>
      <c r="D35" s="90" t="s">
        <v>61</v>
      </c>
      <c r="E35" s="85" t="s">
        <v>62</v>
      </c>
      <c r="F35" s="85"/>
      <c r="G35" s="71">
        <v>0</v>
      </c>
      <c r="H35" s="71">
        <v>0</v>
      </c>
      <c r="I35" s="71">
        <f>H35+'[1]JULIO 2020'!I35</f>
        <v>0</v>
      </c>
      <c r="J35" s="71">
        <v>0</v>
      </c>
      <c r="K35" s="71">
        <v>0</v>
      </c>
    </row>
    <row r="36" spans="1:67" s="12" customFormat="1" ht="18" customHeight="1" x14ac:dyDescent="0.25">
      <c r="C36" s="79"/>
      <c r="D36" s="90" t="s">
        <v>63</v>
      </c>
      <c r="E36" s="84" t="s">
        <v>64</v>
      </c>
      <c r="F36" s="83"/>
      <c r="G36" s="71">
        <v>0</v>
      </c>
      <c r="H36" s="71">
        <v>0</v>
      </c>
      <c r="I36" s="71">
        <f>H36+'[1]JULIO 2020'!I36</f>
        <v>0</v>
      </c>
      <c r="J36" s="71">
        <v>0</v>
      </c>
      <c r="K36" s="71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</row>
    <row r="37" spans="1:67" s="12" customFormat="1" ht="18" customHeight="1" x14ac:dyDescent="0.25">
      <c r="C37" s="79"/>
      <c r="D37" s="90" t="s">
        <v>65</v>
      </c>
      <c r="E37" s="84" t="s">
        <v>66</v>
      </c>
      <c r="F37" s="83"/>
      <c r="G37" s="71">
        <v>0</v>
      </c>
      <c r="H37" s="71">
        <v>0</v>
      </c>
      <c r="I37" s="71">
        <f>H37+'[1]JULIO 2020'!I37</f>
        <v>0</v>
      </c>
      <c r="J37" s="71">
        <v>0</v>
      </c>
      <c r="K37" s="71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</row>
    <row r="38" spans="1:67" s="12" customFormat="1" ht="18" customHeight="1" x14ac:dyDescent="0.25">
      <c r="C38" s="79"/>
      <c r="D38" s="90" t="s">
        <v>67</v>
      </c>
      <c r="E38" s="85" t="s">
        <v>68</v>
      </c>
      <c r="F38" s="85"/>
      <c r="G38" s="71">
        <v>0</v>
      </c>
      <c r="H38" s="71">
        <v>0</v>
      </c>
      <c r="I38" s="71">
        <f>H38+'[1]JULIO 2020'!I38</f>
        <v>0</v>
      </c>
      <c r="J38" s="71">
        <v>0</v>
      </c>
      <c r="K38" s="71"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</row>
    <row r="39" spans="1:67" s="12" customFormat="1" ht="18" customHeight="1" thickBot="1" x14ac:dyDescent="0.3">
      <c r="C39" s="79"/>
      <c r="D39" s="90" t="s">
        <v>69</v>
      </c>
      <c r="E39" s="85" t="s">
        <v>70</v>
      </c>
      <c r="F39" s="85"/>
      <c r="G39" s="71">
        <v>0</v>
      </c>
      <c r="H39" s="71">
        <v>0</v>
      </c>
      <c r="I39" s="71">
        <f>H39+'[1]JULIO 2020'!I39</f>
        <v>0</v>
      </c>
      <c r="J39" s="71">
        <v>0</v>
      </c>
      <c r="K39" s="71"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</row>
    <row r="40" spans="1:67" ht="18" hidden="1" customHeight="1" x14ac:dyDescent="0.3">
      <c r="C40" s="88"/>
      <c r="D40" s="83">
        <v>3260</v>
      </c>
      <c r="E40" s="84" t="s">
        <v>53</v>
      </c>
      <c r="F40" s="83"/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67" s="40" customFormat="1" ht="18" customHeight="1" thickBot="1" x14ac:dyDescent="0.4">
      <c r="C41" s="91"/>
      <c r="D41" s="92" t="s">
        <v>71</v>
      </c>
      <c r="E41" s="93"/>
      <c r="F41" s="94"/>
      <c r="G41" s="95">
        <f>G15</f>
        <v>41869000000</v>
      </c>
      <c r="H41" s="95">
        <f t="shared" ref="H41:K41" si="2">H15</f>
        <v>4462417057.9200001</v>
      </c>
      <c r="I41" s="95">
        <f t="shared" si="2"/>
        <v>34044333322.290001</v>
      </c>
      <c r="J41" s="95">
        <f t="shared" si="2"/>
        <v>0</v>
      </c>
      <c r="K41" s="95">
        <f t="shared" si="2"/>
        <v>215470179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</row>
    <row r="42" spans="1:67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67" s="96" customFormat="1" ht="36.75" customHeight="1" thickBot="1" x14ac:dyDescent="0.25">
      <c r="C43" s="97"/>
      <c r="D43" s="97"/>
      <c r="E43" s="98" t="s">
        <v>72</v>
      </c>
      <c r="F43" s="98"/>
      <c r="G43" s="98"/>
      <c r="H43" s="98"/>
      <c r="I43" s="98"/>
      <c r="J43" s="98"/>
      <c r="K43" s="98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</row>
    <row r="44" spans="1:67" s="99" customFormat="1" ht="35.25" customHeight="1" thickBot="1" x14ac:dyDescent="0.25">
      <c r="C44" s="100"/>
      <c r="D44" s="100"/>
      <c r="E44" s="101" t="s">
        <v>77</v>
      </c>
      <c r="F44" s="102"/>
      <c r="G44" s="102"/>
      <c r="H44" s="102"/>
      <c r="I44" s="102"/>
      <c r="J44" s="103"/>
      <c r="K44" s="104" t="s">
        <v>78</v>
      </c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</row>
    <row r="45" spans="1:67" s="12" customFormat="1" ht="18" customHeight="1" x14ac:dyDescent="0.3">
      <c r="C45" s="13"/>
      <c r="D45" s="13"/>
      <c r="E45" s="105" t="s">
        <v>73</v>
      </c>
      <c r="F45" s="106"/>
      <c r="G45" s="106"/>
      <c r="H45" s="106"/>
      <c r="I45" s="107"/>
      <c r="J45" s="108">
        <f>G16+G29+G33</f>
        <v>41869000000</v>
      </c>
      <c r="K45" s="108">
        <f>SUM(K46:K47)</f>
        <v>215470179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</row>
    <row r="46" spans="1:67" s="12" customFormat="1" ht="18" customHeight="1" x14ac:dyDescent="0.3">
      <c r="C46" s="13"/>
      <c r="D46" s="13"/>
      <c r="E46" s="109" t="s">
        <v>74</v>
      </c>
      <c r="F46" s="110"/>
      <c r="G46" s="110"/>
      <c r="H46" s="110"/>
      <c r="I46" s="111"/>
      <c r="J46" s="112">
        <f>+I16</f>
        <v>34044333322.290001</v>
      </c>
      <c r="K46" s="112">
        <f>K16+K29</f>
        <v>215470179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</row>
    <row r="47" spans="1:67" s="12" customFormat="1" ht="18" customHeight="1" x14ac:dyDescent="0.3">
      <c r="C47" s="13"/>
      <c r="D47" s="13"/>
      <c r="E47" s="109" t="s">
        <v>75</v>
      </c>
      <c r="F47" s="110"/>
      <c r="G47" s="110"/>
      <c r="H47" s="110"/>
      <c r="I47" s="111"/>
      <c r="J47" s="113">
        <f>H33</f>
        <v>0</v>
      </c>
      <c r="K47" s="113">
        <f>K33</f>
        <v>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</row>
    <row r="48" spans="1:67" s="12" customFormat="1" ht="18" customHeight="1" thickBot="1" x14ac:dyDescent="0.35">
      <c r="C48" s="13"/>
      <c r="D48" s="13"/>
      <c r="E48" s="114" t="s">
        <v>76</v>
      </c>
      <c r="F48" s="115"/>
      <c r="G48" s="115"/>
      <c r="H48" s="115"/>
      <c r="I48" s="116"/>
      <c r="J48" s="117">
        <f>SUM(J46:J47)</f>
        <v>34044333322.290001</v>
      </c>
      <c r="K48" s="117">
        <f>K45</f>
        <v>215470179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118"/>
      <c r="E52" s="118"/>
      <c r="F52" s="118"/>
      <c r="G52" s="118"/>
      <c r="H52" s="118"/>
      <c r="I52" s="118"/>
      <c r="J52" s="118"/>
      <c r="K52" s="118"/>
    </row>
    <row r="53" spans="3:11" x14ac:dyDescent="0.25">
      <c r="C53" s="2"/>
      <c r="D53" s="2"/>
      <c r="E53" s="2"/>
      <c r="F53" s="2"/>
      <c r="G53" s="2"/>
      <c r="H53" s="119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119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119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119"/>
      <c r="H57" s="119"/>
      <c r="I57" s="2"/>
      <c r="J57" s="3"/>
      <c r="K57" s="3"/>
    </row>
    <row r="58" spans="3:11" x14ac:dyDescent="0.25">
      <c r="C58" s="2"/>
      <c r="D58" s="2"/>
      <c r="E58" s="2"/>
      <c r="F58" s="2"/>
      <c r="G58" s="119"/>
      <c r="H58" s="119"/>
      <c r="I58" s="2"/>
      <c r="J58" s="3"/>
      <c r="K58" s="3"/>
    </row>
    <row r="59" spans="3:11" x14ac:dyDescent="0.25">
      <c r="C59" s="2"/>
      <c r="D59" s="2"/>
      <c r="E59" s="2"/>
      <c r="F59" s="2"/>
      <c r="G59" s="119"/>
      <c r="H59" s="119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119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17">
    <mergeCell ref="E44:J44"/>
    <mergeCell ref="E45:I45"/>
    <mergeCell ref="E46:I46"/>
    <mergeCell ref="E47:I47"/>
    <mergeCell ref="E48:I48"/>
    <mergeCell ref="D52:K52"/>
    <mergeCell ref="E25:F25"/>
    <mergeCell ref="E26:F26"/>
    <mergeCell ref="E27:F27"/>
    <mergeCell ref="E28:F28"/>
    <mergeCell ref="D41:F41"/>
    <mergeCell ref="E43:K43"/>
    <mergeCell ref="E22:F22"/>
    <mergeCell ref="E23:F23"/>
    <mergeCell ref="E24:F24"/>
    <mergeCell ref="E17:F17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Lina Viviana Amaya Latorre</cp:lastModifiedBy>
  <dcterms:created xsi:type="dcterms:W3CDTF">2021-02-16T19:15:47Z</dcterms:created>
  <dcterms:modified xsi:type="dcterms:W3CDTF">2021-02-16T22:13:29Z</dcterms:modified>
</cp:coreProperties>
</file>