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VAmayaL\BACKUP LINA JULIO 2021\2021\INGRESOS 2021\PARA PUBLICACION\"/>
    </mc:Choice>
  </mc:AlternateContent>
  <bookViews>
    <workbookView xWindow="0" yWindow="0" windowWidth="16230" windowHeight="7620"/>
  </bookViews>
  <sheets>
    <sheet name="JULIO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I38" i="1"/>
  <c r="I37" i="1"/>
  <c r="I36" i="1"/>
  <c r="I35" i="1"/>
  <c r="I34" i="1"/>
  <c r="I33" i="1" s="1"/>
  <c r="K33" i="1"/>
  <c r="K47" i="1" s="1"/>
  <c r="J33" i="1"/>
  <c r="H33" i="1"/>
  <c r="J47" i="1" s="1"/>
  <c r="G33" i="1"/>
  <c r="I32" i="1"/>
  <c r="I31" i="1"/>
  <c r="I30" i="1"/>
  <c r="K29" i="1"/>
  <c r="H29" i="1"/>
  <c r="I29" i="1" s="1"/>
  <c r="G29" i="1"/>
  <c r="K28" i="1"/>
  <c r="H28" i="1"/>
  <c r="M27" i="1"/>
  <c r="J27" i="1"/>
  <c r="H27" i="1"/>
  <c r="I27" i="1" s="1"/>
  <c r="M26" i="1"/>
  <c r="K26" i="1"/>
  <c r="H26" i="1"/>
  <c r="I26" i="1" s="1"/>
  <c r="K25" i="1"/>
  <c r="K24" i="1" s="1"/>
  <c r="K23" i="1" s="1"/>
  <c r="H25" i="1"/>
  <c r="J24" i="1"/>
  <c r="J23" i="1" s="1"/>
  <c r="G24" i="1"/>
  <c r="G23" i="1" s="1"/>
  <c r="I22" i="1"/>
  <c r="I21" i="1" s="1"/>
  <c r="I20" i="1" s="1"/>
  <c r="K21" i="1"/>
  <c r="J21" i="1"/>
  <c r="J20" i="1" s="1"/>
  <c r="J19" i="1" s="1"/>
  <c r="H21" i="1"/>
  <c r="H20" i="1" s="1"/>
  <c r="G21" i="1"/>
  <c r="G20" i="1" s="1"/>
  <c r="G19" i="1" s="1"/>
  <c r="K20" i="1"/>
  <c r="I18" i="1"/>
  <c r="I17" i="1" s="1"/>
  <c r="K17" i="1"/>
  <c r="J17" i="1"/>
  <c r="H17" i="1"/>
  <c r="G17" i="1"/>
  <c r="H19" i="1" l="1"/>
  <c r="H16" i="1" s="1"/>
  <c r="H15" i="1" s="1"/>
  <c r="H41" i="1" s="1"/>
  <c r="J16" i="1"/>
  <c r="J15" i="1" s="1"/>
  <c r="J41" i="1" s="1"/>
  <c r="K16" i="1"/>
  <c r="H24" i="1"/>
  <c r="H23" i="1" s="1"/>
  <c r="K19" i="1"/>
  <c r="K46" i="1"/>
  <c r="K45" i="1" s="1"/>
  <c r="K48" i="1" s="1"/>
  <c r="K15" i="1"/>
  <c r="K41" i="1" s="1"/>
  <c r="G16" i="1"/>
  <c r="G15" i="1" s="1"/>
  <c r="G41" i="1" s="1"/>
  <c r="I25" i="1"/>
  <c r="I28" i="1"/>
  <c r="M25" i="1"/>
  <c r="M28" i="1"/>
  <c r="I24" i="1" l="1"/>
  <c r="I23" i="1" s="1"/>
  <c r="I19" i="1" s="1"/>
  <c r="I16" i="1" s="1"/>
  <c r="I15" i="1" l="1"/>
  <c r="I41" i="1" s="1"/>
  <c r="J46" i="1"/>
  <c r="J48" i="1" s="1"/>
  <c r="J45" i="1"/>
</calcChain>
</file>

<file path=xl/sharedStrings.xml><?xml version="1.0" encoding="utf-8"?>
<sst xmlns="http://schemas.openxmlformats.org/spreadsheetml/2006/main" count="82" uniqueCount="80">
  <si>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</si>
  <si>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</si>
  <si>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</si>
  <si>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</si>
  <si>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</si>
  <si>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</si>
  <si>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</si>
  <si>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</si>
  <si>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2021</t>
  </si>
  <si>
    <t>En pesos $</t>
  </si>
  <si>
    <t>CTA CBLE INGRESO</t>
  </si>
  <si>
    <t>DESCRIPCION CTA CBLE INGRESO</t>
  </si>
  <si>
    <t>NIV</t>
  </si>
  <si>
    <t>CONCEPTO</t>
  </si>
  <si>
    <t>Aforo vigente 2021</t>
  </si>
  <si>
    <t>Ingresos Recaudados Julio de 2021</t>
  </si>
  <si>
    <t>Ingresos Recaudados acumulados 2021</t>
  </si>
  <si>
    <t>Ingresos por Recaudar Vigencia Anterior</t>
  </si>
  <si>
    <t>Ingresos por recaudar Agosto de 2021</t>
  </si>
  <si>
    <t xml:space="preserve">   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</si>
  <si>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</si>
  <si>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</si>
  <si>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</si>
  <si>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</si>
  <si>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</si>
  <si>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</si>
  <si>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</si>
  <si>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</si>
  <si>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</si>
  <si>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</si>
  <si>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</si>
  <si>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</si>
  <si>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</si>
  <si>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</si>
  <si>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</si>
  <si>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</si>
  <si>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</si>
  <si>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</si>
  <si>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VERIFICAR TODAS LAS FORMULAS POR EL NUEVO FORMATO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</si>
  <si>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</si>
  <si>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</si>
  <si>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</si>
  <si>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</si>
  <si>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</si>
  <si>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</si>
  <si>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</si>
  <si>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</si>
  <si>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</si>
  <si>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</si>
  <si>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</si>
  <si>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</si>
  <si>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</si>
  <si>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</si>
  <si>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</si>
  <si>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</si>
  <si>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</si>
  <si>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</si>
  <si>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</si>
  <si>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</si>
  <si>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</si>
  <si>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</si>
  <si>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</si>
  <si>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</si>
  <si>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</si>
  <si>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</si>
  <si>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</si>
  <si>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</si>
  <si>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</si>
  <si>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</si>
  <si>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</si>
  <si>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</si>
  <si>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</si>
  <si>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</si>
  <si>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</si>
  <si>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Julio 2021</t>
  </si>
  <si>
    <t>Ingresos por recaudar Agosto 2021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</si>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</sst>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a_-;\-* #,##0.00\ _P_t_a_-;_-* &quot;-&quot;??\ _P_t_a_-;_-@_-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b/>
      <i/>
      <sz val="11"/>
      <name val="Segoe UI"/>
      <family val="2"/>
    </font>
    <font>
      <sz val="12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1" xfId="0" applyFont="1" applyFill="1" applyBorder="1"/>
    <xf numFmtId="3" fontId="12" fillId="3" borderId="11" xfId="0" applyNumberFormat="1" applyFont="1" applyFill="1" applyBorder="1"/>
    <xf numFmtId="3" fontId="11" fillId="2" borderId="0" xfId="0" applyNumberFormat="1" applyFont="1" applyFill="1"/>
    <xf numFmtId="0" fontId="13" fillId="0" borderId="0" xfId="0" applyFont="1"/>
    <xf numFmtId="0" fontId="13" fillId="2" borderId="0" xfId="0" applyFont="1" applyFill="1"/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3" fontId="13" fillId="4" borderId="11" xfId="0" applyNumberFormat="1" applyFont="1" applyFill="1" applyBorder="1"/>
    <xf numFmtId="0" fontId="4" fillId="0" borderId="0" xfId="0" applyFont="1"/>
    <xf numFmtId="49" fontId="9" fillId="0" borderId="11" xfId="0" applyNumberFormat="1" applyFont="1" applyBorder="1"/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3" fontId="4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/>
    <xf numFmtId="0" fontId="2" fillId="2" borderId="11" xfId="0" applyFont="1" applyFill="1" applyBorder="1" applyAlignment="1" applyProtection="1">
      <alignment horizontal="lef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3" fontId="14" fillId="2" borderId="0" xfId="0" applyNumberFormat="1" applyFont="1" applyFill="1"/>
    <xf numFmtId="49" fontId="9" fillId="4" borderId="11" xfId="0" applyNumberFormat="1" applyFont="1" applyFill="1" applyBorder="1"/>
    <xf numFmtId="3" fontId="4" fillId="2" borderId="0" xfId="0" applyNumberFormat="1" applyFont="1" applyFill="1"/>
    <xf numFmtId="4" fontId="4" fillId="2" borderId="0" xfId="0" applyNumberFormat="1" applyFont="1" applyFill="1"/>
    <xf numFmtId="49" fontId="9" fillId="2" borderId="11" xfId="0" applyNumberFormat="1" applyFont="1" applyFill="1" applyBorder="1"/>
    <xf numFmtId="3" fontId="13" fillId="0" borderId="11" xfId="0" applyNumberFormat="1" applyFont="1" applyBorder="1"/>
    <xf numFmtId="3" fontId="9" fillId="2" borderId="11" xfId="0" applyNumberFormat="1" applyFont="1" applyFill="1" applyBorder="1"/>
    <xf numFmtId="0" fontId="4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3" fontId="15" fillId="0" borderId="11" xfId="0" applyNumberFormat="1" applyFont="1" applyBorder="1"/>
    <xf numFmtId="3" fontId="2" fillId="2" borderId="11" xfId="0" applyNumberFormat="1" applyFont="1" applyFill="1" applyBorder="1"/>
    <xf numFmtId="3" fontId="2" fillId="0" borderId="11" xfId="0" applyNumberFormat="1" applyFont="1" applyBorder="1" applyAlignment="1">
      <alignment horizontal="left"/>
    </xf>
    <xf numFmtId="3" fontId="4" fillId="2" borderId="11" xfId="0" applyNumberFormat="1" applyFont="1" applyFill="1" applyBorder="1"/>
    <xf numFmtId="49" fontId="9" fillId="2" borderId="11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left" wrapText="1"/>
    </xf>
    <xf numFmtId="0" fontId="13" fillId="5" borderId="0" xfId="0" applyFont="1" applyFill="1"/>
    <xf numFmtId="0" fontId="6" fillId="5" borderId="0" xfId="0" applyFont="1" applyFill="1"/>
    <xf numFmtId="49" fontId="2" fillId="0" borderId="14" xfId="0" applyNumberFormat="1" applyFont="1" applyBorder="1" applyAlignment="1">
      <alignment wrapText="1"/>
    </xf>
    <xf numFmtId="3" fontId="3" fillId="2" borderId="11" xfId="0" applyNumberFormat="1" applyFont="1" applyFill="1" applyBorder="1"/>
    <xf numFmtId="0" fontId="5" fillId="2" borderId="1" xfId="0" applyFont="1" applyFill="1" applyBorder="1"/>
    <xf numFmtId="0" fontId="13" fillId="6" borderId="13" xfId="0" applyFont="1" applyFill="1" applyBorder="1"/>
    <xf numFmtId="0" fontId="13" fillId="6" borderId="11" xfId="0" applyFont="1" applyFill="1" applyBorder="1"/>
    <xf numFmtId="3" fontId="13" fillId="6" borderId="11" xfId="0" applyNumberFormat="1" applyFont="1" applyFill="1" applyBorder="1"/>
    <xf numFmtId="3" fontId="2" fillId="6" borderId="11" xfId="0" applyNumberFormat="1" applyFont="1" applyFill="1" applyBorder="1"/>
    <xf numFmtId="3" fontId="13" fillId="6" borderId="15" xfId="0" applyNumberFormat="1" applyFont="1" applyFill="1" applyBorder="1"/>
    <xf numFmtId="4" fontId="5" fillId="2" borderId="0" xfId="0" applyNumberFormat="1" applyFont="1" applyFill="1"/>
    <xf numFmtId="0" fontId="2" fillId="6" borderId="13" xfId="0" applyFont="1" applyFill="1" applyBorder="1"/>
    <xf numFmtId="0" fontId="2" fillId="6" borderId="12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0" fontId="13" fillId="2" borderId="1" xfId="0" applyFont="1" applyFill="1" applyBorder="1"/>
    <xf numFmtId="0" fontId="9" fillId="3" borderId="16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17" xfId="0" applyNumberFormat="1" applyFont="1" applyFill="1" applyBorder="1"/>
    <xf numFmtId="49" fontId="2" fillId="2" borderId="13" xfId="0" applyNumberFormat="1" applyFont="1" applyFill="1" applyBorder="1"/>
    <xf numFmtId="0" fontId="2" fillId="2" borderId="12" xfId="0" applyFont="1" applyFill="1" applyBorder="1"/>
    <xf numFmtId="0" fontId="11" fillId="2" borderId="1" xfId="0" applyFont="1" applyFill="1" applyBorder="1"/>
    <xf numFmtId="0" fontId="11" fillId="3" borderId="18" xfId="0" quotePrefix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center"/>
    </xf>
    <xf numFmtId="0" fontId="11" fillId="3" borderId="20" xfId="0" quotePrefix="1" applyFont="1" applyFill="1" applyBorder="1" applyAlignment="1">
      <alignment horizontal="center"/>
    </xf>
    <xf numFmtId="3" fontId="11" fillId="3" borderId="21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2" xfId="0" quotePrefix="1" applyNumberFormat="1" applyFont="1" applyFill="1" applyBorder="1" applyAlignment="1">
      <alignment horizontal="centerContinuous" vertical="center" wrapText="1"/>
    </xf>
    <xf numFmtId="0" fontId="15" fillId="0" borderId="23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3" fontId="13" fillId="0" borderId="26" xfId="0" applyNumberFormat="1" applyFont="1" applyBorder="1"/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3" fontId="15" fillId="0" borderId="10" xfId="0" applyNumberFormat="1" applyFont="1" applyBorder="1"/>
    <xf numFmtId="3" fontId="15" fillId="0" borderId="30" xfId="0" applyNumberFormat="1" applyFont="1" applyBorder="1"/>
    <xf numFmtId="0" fontId="4" fillId="4" borderId="3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3" fontId="4" fillId="4" borderId="9" xfId="0" applyNumberFormat="1" applyFont="1" applyFill="1" applyBorder="1"/>
    <xf numFmtId="0" fontId="2" fillId="2" borderId="0" xfId="0" applyFont="1" applyFill="1" applyAlignment="1">
      <alignment horizontal="justify" vertical="justify" wrapText="1"/>
    </xf>
    <xf numFmtId="164" fontId="2" fillId="2" borderId="0" xfId="1" applyFont="1" applyFill="1"/>
    <xf numFmtId="3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138113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VAmayaL/BACKUP%20LINA%20JULIO%202021/2021/INGRESOS%202021/INGRESOS%20FONDANE%202021-JULIO%20DEFINITIV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INGRESOS%202020%20FONDA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NUEVOS%20INGRESOS%20%20DESDE%20JUL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</sheetNames>
    <sheetDataSet>
      <sheetData sheetId="0"/>
      <sheetData sheetId="1"/>
      <sheetData sheetId="2"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</sheetData>
      <sheetData sheetId="3"/>
      <sheetData sheetId="4"/>
      <sheetData sheetId="5">
        <row r="18">
          <cell r="I18">
            <v>0</v>
          </cell>
        </row>
        <row r="22">
          <cell r="I22">
            <v>0</v>
          </cell>
        </row>
        <row r="25">
          <cell r="I25">
            <v>1416003303</v>
          </cell>
        </row>
        <row r="26">
          <cell r="I26">
            <v>14598820.17</v>
          </cell>
        </row>
        <row r="27">
          <cell r="I27">
            <v>10948131.933193278</v>
          </cell>
        </row>
        <row r="28">
          <cell r="I28">
            <v>95830867.200000003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0"/>
      <sheetName val="FEBRERO 2020"/>
      <sheetName val="MARZO 2020"/>
      <sheetName val="ABRIL 2020"/>
      <sheetName val="MAYO 2020"/>
      <sheetName val="JUNIO 2020"/>
      <sheetName val="JULIO 2020"/>
    </sheetNames>
    <sheetDataSet>
      <sheetData sheetId="0">
        <row r="21">
          <cell r="H21">
            <v>400000000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18549798.32</v>
          </cell>
        </row>
      </sheetData>
      <sheetData sheetId="1">
        <row r="21">
          <cell r="H21">
            <v>1897495116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11593623.949999999</v>
          </cell>
        </row>
      </sheetData>
      <sheetData sheetId="2">
        <row r="21">
          <cell r="H21">
            <v>583406062</v>
          </cell>
        </row>
        <row r="22">
          <cell r="H22">
            <v>38430016</v>
          </cell>
        </row>
        <row r="23">
          <cell r="H23">
            <v>0</v>
          </cell>
        </row>
        <row r="24">
          <cell r="H24">
            <v>0</v>
          </cell>
        </row>
      </sheetData>
      <sheetData sheetId="3">
        <row r="21">
          <cell r="H21">
            <v>76650000</v>
          </cell>
        </row>
        <row r="22">
          <cell r="H22">
            <v>0</v>
          </cell>
        </row>
        <row r="23">
          <cell r="H23">
            <v>592208</v>
          </cell>
        </row>
        <row r="24">
          <cell r="H24">
            <v>0</v>
          </cell>
        </row>
      </sheetData>
      <sheetData sheetId="4">
        <row r="21">
          <cell r="H21">
            <v>65867400</v>
          </cell>
        </row>
        <row r="22">
          <cell r="H22">
            <v>0</v>
          </cell>
        </row>
        <row r="23">
          <cell r="H23">
            <v>208432</v>
          </cell>
        </row>
        <row r="24">
          <cell r="H24">
            <v>0</v>
          </cell>
        </row>
      </sheetData>
      <sheetData sheetId="5">
        <row r="21">
          <cell r="H21">
            <v>889127986</v>
          </cell>
        </row>
        <row r="24">
          <cell r="H24">
            <v>367436038.70999998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2">
          <cell r="I32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BR894"/>
  <sheetViews>
    <sheetView tabSelected="1" topLeftCell="H13" zoomScale="70" zoomScaleNormal="70" workbookViewId="0">
      <selection activeCell="K27" sqref="K27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19" style="1" customWidth="1"/>
    <col min="5" max="5" width="15.7109375" style="1" customWidth="1"/>
    <col min="6" max="6" width="30.42578125" style="1" customWidth="1"/>
    <col min="7" max="8" width="22" style="1" customWidth="1"/>
    <col min="9" max="9" width="20.28515625" style="1" customWidth="1"/>
    <col min="10" max="10" width="23.7109375" style="123" customWidth="1"/>
    <col min="11" max="11" width="27.42578125" style="123" customWidth="1"/>
    <col min="12" max="12" width="2.7109375" style="2" customWidth="1"/>
    <col min="13" max="13" width="17.42578125" style="2" hidden="1" customWidth="1"/>
    <col min="14" max="14" width="19.140625" style="2" hidden="1" customWidth="1"/>
    <col min="15" max="33" width="0" style="2" hidden="1" customWidth="1"/>
    <col min="34" max="34" width="20.7109375" style="2" customWidth="1"/>
    <col min="35" max="35" width="11.42578125" style="2"/>
    <col min="36" max="36" width="18.5703125" style="2" customWidth="1"/>
    <col min="37" max="70" width="11.42578125" style="2"/>
    <col min="71" max="16384" width="11.42578125" style="1"/>
  </cols>
  <sheetData>
    <row r="1" spans="1:70" x14ac:dyDescent="0.25">
      <c r="C1" s="2"/>
      <c r="D1" s="2"/>
      <c r="E1" s="2"/>
      <c r="F1" s="2"/>
      <c r="G1" s="2"/>
      <c r="H1" s="2"/>
      <c r="I1" s="2"/>
      <c r="J1" s="3"/>
      <c r="K1" s="4"/>
    </row>
    <row r="2" spans="1:70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70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</row>
    <row r="4" spans="1:70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</row>
    <row r="5" spans="1:70" x14ac:dyDescent="0.25">
      <c r="C5" s="2"/>
      <c r="D5" s="2"/>
      <c r="E5" s="2"/>
      <c r="F5" s="2"/>
      <c r="G5" s="2"/>
      <c r="H5" s="2"/>
      <c r="I5" s="2"/>
      <c r="J5" s="3"/>
      <c r="K5" s="4"/>
    </row>
    <row r="6" spans="1:70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70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</row>
    <row r="8" spans="1:70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</row>
    <row r="9" spans="1:70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</row>
    <row r="10" spans="1:70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</row>
    <row r="11" spans="1:70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</row>
    <row r="12" spans="1:70" s="20" customFormat="1" ht="70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 t="s">
        <v>19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</row>
    <row r="13" spans="1:70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</row>
    <row r="14" spans="1:70" s="20" customFormat="1" x14ac:dyDescent="0.2">
      <c r="C14" s="37"/>
      <c r="D14" s="21"/>
      <c r="E14" s="21"/>
      <c r="F14" s="37"/>
      <c r="G14" s="37"/>
      <c r="H14" s="37"/>
      <c r="I14" s="37"/>
      <c r="J14" s="38"/>
      <c r="K14" s="3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</row>
    <row r="15" spans="1:70" s="40" customFormat="1" ht="18" customHeight="1" x14ac:dyDescent="0.35">
      <c r="C15" s="41"/>
      <c r="D15" s="42"/>
      <c r="E15" s="42" t="s">
        <v>20</v>
      </c>
      <c r="F15" s="42"/>
      <c r="G15" s="43">
        <f>+G16+G33</f>
        <v>45435000000</v>
      </c>
      <c r="H15" s="43">
        <f>H16+H33</f>
        <v>1523988089.77</v>
      </c>
      <c r="I15" s="43">
        <f>I16+I33</f>
        <v>3061369212.0731936</v>
      </c>
      <c r="J15" s="43">
        <f>J16+J33</f>
        <v>0</v>
      </c>
      <c r="K15" s="43">
        <f>K16+K33</f>
        <v>737587238.73000014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4"/>
      <c r="AJ15" s="41"/>
      <c r="AK15" s="44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</row>
    <row r="16" spans="1:70" s="45" customFormat="1" ht="18" customHeight="1" x14ac:dyDescent="0.35">
      <c r="C16" s="46"/>
      <c r="D16" s="47">
        <v>1</v>
      </c>
      <c r="E16" s="48" t="s">
        <v>21</v>
      </c>
      <c r="F16" s="48"/>
      <c r="G16" s="49">
        <f>+G17+G19+G29</f>
        <v>45435000000</v>
      </c>
      <c r="H16" s="49">
        <f t="shared" ref="H16:K16" si="0">+H17+H19+H29</f>
        <v>1523988089.77</v>
      </c>
      <c r="I16" s="49">
        <f t="shared" si="0"/>
        <v>3061369212.0731936</v>
      </c>
      <c r="J16" s="49">
        <f t="shared" si="0"/>
        <v>0</v>
      </c>
      <c r="K16" s="49">
        <f t="shared" si="0"/>
        <v>737587238.73000014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4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</row>
    <row r="17" spans="1:70" s="50" customFormat="1" ht="18" customHeight="1" outlineLevel="2" x14ac:dyDescent="0.35">
      <c r="C17" s="10"/>
      <c r="D17" s="51" t="s">
        <v>22</v>
      </c>
      <c r="E17" s="52" t="s">
        <v>23</v>
      </c>
      <c r="F17" s="53"/>
      <c r="G17" s="54">
        <f>G18</f>
        <v>0</v>
      </c>
      <c r="H17" s="54">
        <f>H18</f>
        <v>0</v>
      </c>
      <c r="I17" s="54">
        <f>I18</f>
        <v>0</v>
      </c>
      <c r="J17" s="54">
        <f t="shared" ref="J17:K17" si="1">J18</f>
        <v>0</v>
      </c>
      <c r="K17" s="54">
        <f t="shared" si="1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44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1:70" s="12" customFormat="1" ht="18" customHeight="1" outlineLevel="2" x14ac:dyDescent="0.35">
      <c r="C18" s="13"/>
      <c r="D18" s="55" t="s">
        <v>24</v>
      </c>
      <c r="E18" s="56" t="s">
        <v>25</v>
      </c>
      <c r="F18" s="56"/>
      <c r="G18" s="57">
        <v>0</v>
      </c>
      <c r="H18" s="57">
        <v>0</v>
      </c>
      <c r="I18" s="57">
        <f>H18+[1]JUNIO!I18</f>
        <v>0</v>
      </c>
      <c r="J18" s="57"/>
      <c r="K18" s="57"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58"/>
      <c r="AI18" s="13"/>
      <c r="AJ18" s="13"/>
      <c r="AK18" s="44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</row>
    <row r="19" spans="1:70" s="50" customFormat="1" ht="18" customHeight="1" outlineLevel="2" x14ac:dyDescent="0.35">
      <c r="C19" s="10"/>
      <c r="D19" s="59" t="s">
        <v>26</v>
      </c>
      <c r="E19" s="49" t="s">
        <v>27</v>
      </c>
      <c r="F19" s="49"/>
      <c r="G19" s="49">
        <f>+G20+G23</f>
        <v>45435000000</v>
      </c>
      <c r="H19" s="49">
        <f>H20+H23</f>
        <v>1523988089.77</v>
      </c>
      <c r="I19" s="49">
        <f>I20+I23</f>
        <v>3061369212.0731936</v>
      </c>
      <c r="J19" s="49">
        <f>J20+J23</f>
        <v>0</v>
      </c>
      <c r="K19" s="49">
        <f>K20+K23</f>
        <v>737587238.73000014</v>
      </c>
      <c r="L19" s="10"/>
      <c r="M19" s="60"/>
      <c r="N19" s="61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60"/>
      <c r="AI19" s="10"/>
      <c r="AJ19" s="10"/>
      <c r="AK19" s="44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0" s="50" customFormat="1" ht="18" customHeight="1" outlineLevel="2" x14ac:dyDescent="0.35">
      <c r="C20" s="10"/>
      <c r="D20" s="62" t="s">
        <v>28</v>
      </c>
      <c r="E20" s="63" t="s">
        <v>29</v>
      </c>
      <c r="F20" s="63"/>
      <c r="G20" s="64">
        <f>SUM(G21)</f>
        <v>0</v>
      </c>
      <c r="H20" s="64">
        <f t="shared" ref="H20:K21" si="2">SUM(H21)</f>
        <v>0</v>
      </c>
      <c r="I20" s="64">
        <f t="shared" si="2"/>
        <v>0</v>
      </c>
      <c r="J20" s="64">
        <f t="shared" si="2"/>
        <v>0</v>
      </c>
      <c r="K20" s="64">
        <f t="shared" si="2"/>
        <v>0</v>
      </c>
      <c r="L20" s="10"/>
      <c r="M20" s="60"/>
      <c r="N20" s="61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60"/>
      <c r="AI20" s="10"/>
      <c r="AJ20" s="10"/>
      <c r="AK20" s="44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0" s="50" customFormat="1" ht="18" customHeight="1" outlineLevel="2" x14ac:dyDescent="0.35">
      <c r="C21" s="10"/>
      <c r="D21" s="66" t="s">
        <v>30</v>
      </c>
      <c r="E21" s="67" t="s">
        <v>31</v>
      </c>
      <c r="F21" s="67"/>
      <c r="G21" s="68">
        <f>SUM(G22)</f>
        <v>0</v>
      </c>
      <c r="H21" s="68">
        <f t="shared" si="2"/>
        <v>0</v>
      </c>
      <c r="I21" s="68">
        <f t="shared" si="2"/>
        <v>0</v>
      </c>
      <c r="J21" s="68">
        <f t="shared" si="2"/>
        <v>0</v>
      </c>
      <c r="K21" s="68">
        <f t="shared" si="2"/>
        <v>0</v>
      </c>
      <c r="L21" s="10"/>
      <c r="M21" s="60"/>
      <c r="N21" s="61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60"/>
      <c r="AI21" s="10"/>
      <c r="AJ21" s="10"/>
      <c r="AK21" s="44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1:70" s="50" customFormat="1" ht="18" customHeight="1" outlineLevel="2" x14ac:dyDescent="0.35">
      <c r="C22" s="10"/>
      <c r="D22" s="66" t="s">
        <v>32</v>
      </c>
      <c r="E22" s="69" t="s">
        <v>33</v>
      </c>
      <c r="F22" s="69"/>
      <c r="G22" s="68">
        <v>0</v>
      </c>
      <c r="H22" s="68">
        <v>0</v>
      </c>
      <c r="I22" s="68">
        <f>H22+[1]JUNIO!I22</f>
        <v>0</v>
      </c>
      <c r="J22" s="68">
        <v>0</v>
      </c>
      <c r="K22" s="68">
        <v>0</v>
      </c>
      <c r="L22" s="10"/>
      <c r="M22" s="60"/>
      <c r="N22" s="61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60"/>
      <c r="AI22" s="10"/>
      <c r="AJ22" s="10"/>
      <c r="AK22" s="44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0" s="12" customFormat="1" ht="18" customHeight="1" outlineLevel="3" x14ac:dyDescent="0.35">
      <c r="C23" s="13"/>
      <c r="D23" s="62" t="s">
        <v>34</v>
      </c>
      <c r="E23" s="65" t="s">
        <v>35</v>
      </c>
      <c r="F23" s="65"/>
      <c r="G23" s="70">
        <f>SUM(G24)</f>
        <v>45435000000</v>
      </c>
      <c r="H23" s="70">
        <f t="shared" ref="H23:K23" si="3">SUM(H24)</f>
        <v>1523988089.77</v>
      </c>
      <c r="I23" s="70">
        <f t="shared" si="3"/>
        <v>3061369212.0731936</v>
      </c>
      <c r="J23" s="70">
        <f t="shared" si="3"/>
        <v>0</v>
      </c>
      <c r="K23" s="70">
        <f t="shared" si="3"/>
        <v>737587238.73000014</v>
      </c>
      <c r="L23" s="13"/>
      <c r="M23" s="13"/>
      <c r="N23" s="13"/>
      <c r="O23" s="13">
        <v>102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6"/>
      <c r="AI23" s="13"/>
      <c r="AJ23" s="13"/>
      <c r="AK23" s="44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</row>
    <row r="24" spans="1:70" s="12" customFormat="1" ht="36" customHeight="1" outlineLevel="3" x14ac:dyDescent="0.35">
      <c r="C24" s="13"/>
      <c r="D24" s="71" t="s">
        <v>36</v>
      </c>
      <c r="E24" s="72" t="s">
        <v>37</v>
      </c>
      <c r="F24" s="72"/>
      <c r="G24" s="70">
        <f>G25+G26++G27+G28</f>
        <v>45435000000</v>
      </c>
      <c r="H24" s="70">
        <f t="shared" ref="H24:K24" si="4">H25+H26++H27+H28</f>
        <v>1523988089.77</v>
      </c>
      <c r="I24" s="70">
        <f t="shared" si="4"/>
        <v>3061369212.0731936</v>
      </c>
      <c r="J24" s="70">
        <f t="shared" si="4"/>
        <v>0</v>
      </c>
      <c r="K24" s="70">
        <f t="shared" si="4"/>
        <v>737587238.73000014</v>
      </c>
      <c r="L24" s="13"/>
      <c r="M24" s="73" t="s">
        <v>38</v>
      </c>
      <c r="N24" s="73"/>
      <c r="O24" s="73"/>
      <c r="P24" s="73"/>
      <c r="Q24" s="74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44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</row>
    <row r="25" spans="1:70" s="12" customFormat="1" ht="18" customHeight="1" outlineLevel="3" x14ac:dyDescent="0.35">
      <c r="A25" s="12">
        <v>245301</v>
      </c>
      <c r="B25" s="75" t="s">
        <v>39</v>
      </c>
      <c r="C25" s="13"/>
      <c r="D25" s="66" t="s">
        <v>40</v>
      </c>
      <c r="E25" s="56" t="s">
        <v>41</v>
      </c>
      <c r="F25" s="56"/>
      <c r="G25" s="76">
        <v>45000000000</v>
      </c>
      <c r="H25" s="76">
        <f>63000000+553254998+88450000+193950000+558091759</f>
        <v>1456746757</v>
      </c>
      <c r="I25" s="76">
        <f>H25+[1]JUNIO!I25</f>
        <v>2872750060</v>
      </c>
      <c r="J25" s="76">
        <v>0</v>
      </c>
      <c r="K25" s="76">
        <f>149916072+91729846+30100000+63343025.1</f>
        <v>335088943.10000002</v>
      </c>
      <c r="L25" s="13"/>
      <c r="M25" s="16">
        <f>'[2]ENERO 2020'!H21+'[2]FEBRERO 2020'!H21+'[2]MARZO 2020'!H21+'[2]ABRIL 2020'!H21+'[2]MAYO 2020'!H21+'[2]JUNIO 2020'!H21+JULIO!H25</f>
        <v>5369293321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44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</row>
    <row r="26" spans="1:70" s="12" customFormat="1" ht="23.25" customHeight="1" outlineLevel="3" x14ac:dyDescent="0.35">
      <c r="C26" s="13"/>
      <c r="D26" s="66" t="s">
        <v>42</v>
      </c>
      <c r="E26" s="56" t="s">
        <v>43</v>
      </c>
      <c r="F26" s="56"/>
      <c r="G26" s="76">
        <v>43500000</v>
      </c>
      <c r="H26" s="76">
        <f>3766619.33+38999404.2+3274078.99</f>
        <v>46040102.520000003</v>
      </c>
      <c r="I26" s="76">
        <f>H26+[1]JUNIO!I26</f>
        <v>60638922.690000005</v>
      </c>
      <c r="J26" s="76">
        <v>0</v>
      </c>
      <c r="K26" s="76">
        <f>7763120.92+2378941.18</f>
        <v>10142062.1</v>
      </c>
      <c r="L26" s="13"/>
      <c r="M26" s="16">
        <f>'[2]ENERO 2020'!H22+'[2]FEBRERO 2020'!H22+'[2]MARZO 2020'!H22+'[2]ABRIL 2020'!H22+'[2]MAYO 2020'!H22+JULIO!H26</f>
        <v>84470118.520000011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44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</row>
    <row r="27" spans="1:70" s="12" customFormat="1" ht="22.5" customHeight="1" outlineLevel="3" x14ac:dyDescent="0.35">
      <c r="A27" s="12">
        <v>439005</v>
      </c>
      <c r="B27" s="75" t="s">
        <v>44</v>
      </c>
      <c r="C27" s="13"/>
      <c r="D27" s="66" t="s">
        <v>45</v>
      </c>
      <c r="E27" s="56" t="s">
        <v>46</v>
      </c>
      <c r="F27" s="56"/>
      <c r="G27" s="76">
        <v>25000000</v>
      </c>
      <c r="H27" s="76">
        <f>453781.51+396466.39</f>
        <v>850247.9</v>
      </c>
      <c r="I27" s="76">
        <f>H27+[1]JUNIO!I27</f>
        <v>11798379.833193278</v>
      </c>
      <c r="J27" s="76">
        <f>18965760-18965760</f>
        <v>0</v>
      </c>
      <c r="K27" s="76">
        <v>0</v>
      </c>
      <c r="L27" s="13"/>
      <c r="M27" s="16">
        <f>'[2]ENERO 2020'!H23+'[2]FEBRERO 2020'!H23+'[2]MARZO 2020'!H23+'[2]ABRIL 2020'!H23+'[2]MAYO 2020'!H23+JULIO!H27</f>
        <v>1650887.9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44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</row>
    <row r="28" spans="1:70" s="12" customFormat="1" ht="18" customHeight="1" outlineLevel="3" x14ac:dyDescent="0.35">
      <c r="A28" s="12">
        <v>439014</v>
      </c>
      <c r="B28" s="75" t="s">
        <v>47</v>
      </c>
      <c r="C28" s="13"/>
      <c r="D28" s="66" t="s">
        <v>48</v>
      </c>
      <c r="E28" s="56" t="s">
        <v>49</v>
      </c>
      <c r="F28" s="56"/>
      <c r="G28" s="76">
        <v>366500000</v>
      </c>
      <c r="H28" s="76">
        <f>20350982.35</f>
        <v>20350982.350000001</v>
      </c>
      <c r="I28" s="76">
        <f>H28+[1]JUNIO!I28</f>
        <v>116181849.55000001</v>
      </c>
      <c r="J28" s="76">
        <v>0</v>
      </c>
      <c r="K28" s="76">
        <f>321352395.8+30301873.03+20350982.35+20350982.35</f>
        <v>392356233.53000009</v>
      </c>
      <c r="L28" s="13"/>
      <c r="M28" s="16">
        <f>'[2]ENERO 2020'!H24+'[2]FEBRERO 2020'!H24+'[2]MARZO 2020'!H24+'[2]ABRIL 2020'!H24+'[2]MAYO 2020'!H24+'[2]JUNIO 2020'!H24+JULIO!H28</f>
        <v>417930443.32999998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44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</row>
    <row r="29" spans="1:70" s="12" customFormat="1" ht="17.25" hidden="1" outlineLevel="3" x14ac:dyDescent="0.3">
      <c r="C29" s="77"/>
      <c r="D29" s="78"/>
      <c r="E29" s="79" t="s">
        <v>50</v>
      </c>
      <c r="F29" s="78"/>
      <c r="G29" s="80">
        <f>G30+G31+G32</f>
        <v>0</v>
      </c>
      <c r="H29" s="80">
        <f>H30+H31</f>
        <v>0</v>
      </c>
      <c r="I29" s="81">
        <f>H29+[1]MARZO!I29</f>
        <v>0</v>
      </c>
      <c r="J29" s="80">
        <v>0</v>
      </c>
      <c r="K29" s="82">
        <f t="shared" ref="K29" si="5">SUM(K30:K32)</f>
        <v>0</v>
      </c>
      <c r="L29" s="13"/>
      <c r="M29" s="8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</row>
    <row r="30" spans="1:70" s="12" customFormat="1" ht="18" hidden="1" customHeight="1" outlineLevel="3" x14ac:dyDescent="0.25">
      <c r="A30" s="12" t="s">
        <v>51</v>
      </c>
      <c r="B30" s="75" t="s">
        <v>52</v>
      </c>
      <c r="C30" s="77"/>
      <c r="D30" s="84"/>
      <c r="E30" s="85" t="s">
        <v>53</v>
      </c>
      <c r="F30" s="84"/>
      <c r="G30" s="81">
        <v>0</v>
      </c>
      <c r="H30" s="81">
        <v>0</v>
      </c>
      <c r="I30" s="81">
        <f>H30+[1]MARZO!I30</f>
        <v>0</v>
      </c>
      <c r="J30" s="81">
        <v>0</v>
      </c>
      <c r="K30" s="81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</row>
    <row r="31" spans="1:70" s="12" customFormat="1" ht="18" hidden="1" customHeight="1" outlineLevel="3" x14ac:dyDescent="0.25">
      <c r="A31" s="12">
        <v>480819</v>
      </c>
      <c r="B31" s="75" t="s">
        <v>54</v>
      </c>
      <c r="C31" s="77"/>
      <c r="D31" s="84"/>
      <c r="E31" s="85" t="s">
        <v>55</v>
      </c>
      <c r="F31" s="84"/>
      <c r="G31" s="81">
        <v>0</v>
      </c>
      <c r="H31" s="81"/>
      <c r="I31" s="81">
        <f>H31+[1]MARZO!I31</f>
        <v>0</v>
      </c>
      <c r="J31" s="81">
        <v>0</v>
      </c>
      <c r="K31" s="81"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</row>
    <row r="32" spans="1:70" s="12" customFormat="1" ht="18" hidden="1" customHeight="1" outlineLevel="3" x14ac:dyDescent="0.25">
      <c r="A32" s="12">
        <v>480522</v>
      </c>
      <c r="B32" s="75" t="s">
        <v>56</v>
      </c>
      <c r="C32" s="77"/>
      <c r="D32" s="86"/>
      <c r="E32" s="87" t="s">
        <v>57</v>
      </c>
      <c r="F32" s="87"/>
      <c r="G32" s="68">
        <v>0</v>
      </c>
      <c r="H32" s="68">
        <v>0</v>
      </c>
      <c r="I32" s="68">
        <f>H32+'[3]JULIO 2020'!I32</f>
        <v>0</v>
      </c>
      <c r="J32" s="68">
        <v>0</v>
      </c>
      <c r="K32" s="68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</row>
    <row r="33" spans="1:70" s="45" customFormat="1" ht="18" customHeight="1" collapsed="1" x14ac:dyDescent="0.3">
      <c r="A33" s="12"/>
      <c r="C33" s="88"/>
      <c r="D33" s="89">
        <v>2</v>
      </c>
      <c r="E33" s="48" t="s">
        <v>58</v>
      </c>
      <c r="F33" s="48"/>
      <c r="G33" s="49">
        <f>G34+G35+G36+G37+G38+G39+G40</f>
        <v>0</v>
      </c>
      <c r="H33" s="49">
        <f t="shared" ref="H33:K33" si="6">H34+H35+H36+H37+H38+H39+H40</f>
        <v>0</v>
      </c>
      <c r="I33" s="49">
        <f t="shared" si="6"/>
        <v>0</v>
      </c>
      <c r="J33" s="49">
        <f t="shared" si="6"/>
        <v>0</v>
      </c>
      <c r="K33" s="49">
        <f t="shared" si="6"/>
        <v>0</v>
      </c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</row>
    <row r="34" spans="1:70" ht="18" customHeight="1" x14ac:dyDescent="0.3">
      <c r="A34" s="1">
        <v>480535</v>
      </c>
      <c r="B34" s="1" t="s">
        <v>59</v>
      </c>
      <c r="C34" s="90"/>
      <c r="D34" s="91" t="s">
        <v>60</v>
      </c>
      <c r="E34" s="87" t="s">
        <v>61</v>
      </c>
      <c r="F34" s="87"/>
      <c r="G34" s="68">
        <v>0</v>
      </c>
      <c r="H34" s="68">
        <v>0</v>
      </c>
      <c r="I34" s="76">
        <f>H34+[1]JUNIO!I34</f>
        <v>0</v>
      </c>
      <c r="J34" s="68">
        <v>0</v>
      </c>
      <c r="K34" s="68">
        <v>0</v>
      </c>
    </row>
    <row r="35" spans="1:70" ht="18" customHeight="1" x14ac:dyDescent="0.3">
      <c r="C35" s="90"/>
      <c r="D35" s="92" t="s">
        <v>62</v>
      </c>
      <c r="E35" s="87" t="s">
        <v>63</v>
      </c>
      <c r="F35" s="87"/>
      <c r="G35" s="68">
        <v>0</v>
      </c>
      <c r="H35" s="68">
        <v>0</v>
      </c>
      <c r="I35" s="76">
        <f>H35+[1]JUNIO!I35</f>
        <v>0</v>
      </c>
      <c r="J35" s="68">
        <v>0</v>
      </c>
      <c r="K35" s="68">
        <v>0</v>
      </c>
    </row>
    <row r="36" spans="1:70" s="12" customFormat="1" ht="18" customHeight="1" x14ac:dyDescent="0.3">
      <c r="C36" s="77"/>
      <c r="D36" s="92" t="s">
        <v>64</v>
      </c>
      <c r="E36" s="93" t="s">
        <v>65</v>
      </c>
      <c r="F36" s="86"/>
      <c r="G36" s="68">
        <v>0</v>
      </c>
      <c r="H36" s="68">
        <v>0</v>
      </c>
      <c r="I36" s="76">
        <f>H36+[1]JUNIO!I36</f>
        <v>0</v>
      </c>
      <c r="J36" s="68">
        <v>0</v>
      </c>
      <c r="K36" s="68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</row>
    <row r="37" spans="1:70" s="12" customFormat="1" ht="18" customHeight="1" x14ac:dyDescent="0.3">
      <c r="C37" s="77"/>
      <c r="D37" s="92" t="s">
        <v>66</v>
      </c>
      <c r="E37" s="93" t="s">
        <v>67</v>
      </c>
      <c r="F37" s="86"/>
      <c r="G37" s="68">
        <v>0</v>
      </c>
      <c r="H37" s="68">
        <v>0</v>
      </c>
      <c r="I37" s="76">
        <f>H37+[1]JUNIO!I37</f>
        <v>0</v>
      </c>
      <c r="J37" s="68">
        <v>0</v>
      </c>
      <c r="K37" s="68"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</row>
    <row r="38" spans="1:70" s="12" customFormat="1" ht="18" customHeight="1" x14ac:dyDescent="0.3">
      <c r="C38" s="77"/>
      <c r="D38" s="92" t="s">
        <v>68</v>
      </c>
      <c r="E38" s="87" t="s">
        <v>69</v>
      </c>
      <c r="F38" s="87"/>
      <c r="G38" s="68">
        <v>0</v>
      </c>
      <c r="H38" s="68">
        <v>0</v>
      </c>
      <c r="I38" s="76">
        <f>H38+[1]JUNIO!I38</f>
        <v>0</v>
      </c>
      <c r="J38" s="68">
        <v>0</v>
      </c>
      <c r="K38" s="68">
        <v>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</row>
    <row r="39" spans="1:70" s="12" customFormat="1" ht="18" customHeight="1" thickBot="1" x14ac:dyDescent="0.35">
      <c r="C39" s="77"/>
      <c r="D39" s="92" t="s">
        <v>70</v>
      </c>
      <c r="E39" s="87" t="s">
        <v>71</v>
      </c>
      <c r="F39" s="87"/>
      <c r="G39" s="68">
        <v>0</v>
      </c>
      <c r="H39" s="68">
        <v>0</v>
      </c>
      <c r="I39" s="76">
        <f>H39+[1]JUNIO!I39</f>
        <v>0</v>
      </c>
      <c r="J39" s="68">
        <v>0</v>
      </c>
      <c r="K39" s="68">
        <v>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</row>
    <row r="40" spans="1:70" ht="18" hidden="1" customHeight="1" x14ac:dyDescent="0.3">
      <c r="C40" s="90"/>
      <c r="D40" s="86">
        <v>3260</v>
      </c>
      <c r="E40" s="93" t="s">
        <v>54</v>
      </c>
      <c r="F40" s="86"/>
      <c r="G40" s="68">
        <v>0</v>
      </c>
      <c r="H40" s="68">
        <v>0</v>
      </c>
      <c r="I40" s="68">
        <v>0</v>
      </c>
      <c r="J40" s="68">
        <v>0</v>
      </c>
      <c r="K40" s="68">
        <v>0</v>
      </c>
    </row>
    <row r="41" spans="1:70" s="40" customFormat="1" ht="18" customHeight="1" thickBot="1" x14ac:dyDescent="0.4">
      <c r="C41" s="94"/>
      <c r="D41" s="95" t="s">
        <v>72</v>
      </c>
      <c r="E41" s="96"/>
      <c r="F41" s="97"/>
      <c r="G41" s="98">
        <f>G15</f>
        <v>45435000000</v>
      </c>
      <c r="H41" s="98">
        <f t="shared" ref="H41:K41" si="7">H15</f>
        <v>1523988089.77</v>
      </c>
      <c r="I41" s="98">
        <f t="shared" si="7"/>
        <v>3061369212.0731936</v>
      </c>
      <c r="J41" s="98">
        <f t="shared" si="7"/>
        <v>0</v>
      </c>
      <c r="K41" s="98">
        <f t="shared" si="7"/>
        <v>737587238.73000014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</row>
    <row r="42" spans="1:70" x14ac:dyDescent="0.25">
      <c r="C42" s="2"/>
      <c r="D42" s="2"/>
      <c r="E42" s="2"/>
      <c r="F42" s="2"/>
      <c r="G42" s="2"/>
      <c r="H42" s="2"/>
      <c r="I42" s="2"/>
      <c r="J42" s="3"/>
      <c r="K42" s="3"/>
    </row>
    <row r="43" spans="1:70" s="99" customFormat="1" ht="36.75" customHeight="1" thickBot="1" x14ac:dyDescent="0.25">
      <c r="C43" s="100"/>
      <c r="D43" s="100"/>
      <c r="E43" s="101" t="s">
        <v>73</v>
      </c>
      <c r="F43" s="101"/>
      <c r="G43" s="101"/>
      <c r="H43" s="101"/>
      <c r="I43" s="101"/>
      <c r="J43" s="101"/>
      <c r="K43" s="101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</row>
    <row r="44" spans="1:70" s="102" customFormat="1" ht="35.25" customHeight="1" thickBot="1" x14ac:dyDescent="0.25">
      <c r="C44" s="103"/>
      <c r="D44" s="103"/>
      <c r="E44" s="104" t="s">
        <v>74</v>
      </c>
      <c r="F44" s="105"/>
      <c r="G44" s="105"/>
      <c r="H44" s="105"/>
      <c r="I44" s="105"/>
      <c r="J44" s="106"/>
      <c r="K44" s="107" t="s">
        <v>75</v>
      </c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</row>
    <row r="45" spans="1:70" s="12" customFormat="1" ht="18" customHeight="1" x14ac:dyDescent="0.3">
      <c r="C45" s="13"/>
      <c r="D45" s="13"/>
      <c r="E45" s="108" t="s">
        <v>76</v>
      </c>
      <c r="F45" s="109"/>
      <c r="G45" s="109"/>
      <c r="H45" s="109"/>
      <c r="I45" s="110"/>
      <c r="J45" s="111">
        <f>I16+I29+I33</f>
        <v>3061369212.0731936</v>
      </c>
      <c r="K45" s="111">
        <f>SUM(K46:K47)</f>
        <v>737587238.73000014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</row>
    <row r="46" spans="1:70" s="12" customFormat="1" ht="18" customHeight="1" x14ac:dyDescent="0.3">
      <c r="C46" s="13"/>
      <c r="D46" s="13"/>
      <c r="E46" s="112" t="s">
        <v>77</v>
      </c>
      <c r="F46" s="113"/>
      <c r="G46" s="113"/>
      <c r="H46" s="113"/>
      <c r="I46" s="114"/>
      <c r="J46" s="115">
        <f>+I16</f>
        <v>3061369212.0731936</v>
      </c>
      <c r="K46" s="115">
        <f>K16+K33</f>
        <v>737587238.73000014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</row>
    <row r="47" spans="1:70" s="12" customFormat="1" ht="18" customHeight="1" x14ac:dyDescent="0.3">
      <c r="C47" s="13"/>
      <c r="D47" s="13"/>
      <c r="E47" s="112" t="s">
        <v>78</v>
      </c>
      <c r="F47" s="113"/>
      <c r="G47" s="113"/>
      <c r="H47" s="113"/>
      <c r="I47" s="114"/>
      <c r="J47" s="116">
        <f>H33</f>
        <v>0</v>
      </c>
      <c r="K47" s="116">
        <f>K33</f>
        <v>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</row>
    <row r="48" spans="1:70" s="12" customFormat="1" ht="18" customHeight="1" thickBot="1" x14ac:dyDescent="0.35">
      <c r="C48" s="13"/>
      <c r="D48" s="13"/>
      <c r="E48" s="117" t="s">
        <v>79</v>
      </c>
      <c r="F48" s="118"/>
      <c r="G48" s="118"/>
      <c r="H48" s="118"/>
      <c r="I48" s="119"/>
      <c r="J48" s="120">
        <f>SUM(J46:J47)</f>
        <v>3061369212.0731936</v>
      </c>
      <c r="K48" s="120">
        <f>K45</f>
        <v>737587238.73000014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</row>
    <row r="49" spans="3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25">
      <c r="C52" s="2"/>
      <c r="D52" s="121"/>
      <c r="E52" s="121"/>
      <c r="F52" s="121"/>
      <c r="G52" s="121"/>
      <c r="H52" s="121"/>
      <c r="I52" s="121"/>
      <c r="J52" s="121"/>
      <c r="K52" s="121"/>
    </row>
    <row r="53" spans="3:11" x14ac:dyDescent="0.25">
      <c r="C53" s="2"/>
      <c r="D53" s="2"/>
      <c r="E53" s="2"/>
      <c r="F53" s="2"/>
      <c r="G53" s="2"/>
      <c r="H53" s="122"/>
      <c r="I53" s="2"/>
      <c r="J53" s="3"/>
      <c r="K53" s="3"/>
    </row>
    <row r="54" spans="3:11" x14ac:dyDescent="0.25">
      <c r="C54" s="2"/>
      <c r="D54" s="2"/>
      <c r="E54" s="2"/>
      <c r="F54" s="2"/>
      <c r="G54" s="2"/>
      <c r="H54" s="122"/>
      <c r="I54" s="2"/>
      <c r="J54" s="3"/>
      <c r="K54" s="3"/>
    </row>
    <row r="55" spans="3:11" x14ac:dyDescent="0.25">
      <c r="C55" s="2"/>
      <c r="D55" s="2"/>
      <c r="E55" s="2"/>
      <c r="F55" s="2"/>
      <c r="G55" s="2"/>
      <c r="H55" s="122"/>
      <c r="I55" s="2"/>
      <c r="J55" s="3"/>
      <c r="K55" s="3"/>
    </row>
    <row r="56" spans="3:11" x14ac:dyDescent="0.2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25">
      <c r="C57" s="2"/>
      <c r="D57" s="2"/>
      <c r="E57" s="2"/>
      <c r="F57" s="2"/>
      <c r="G57" s="122"/>
      <c r="H57" s="122"/>
      <c r="I57" s="2"/>
      <c r="J57" s="3"/>
      <c r="K57" s="3"/>
    </row>
    <row r="58" spans="3:11" x14ac:dyDescent="0.25">
      <c r="C58" s="2"/>
      <c r="D58" s="2"/>
      <c r="E58" s="2"/>
      <c r="F58" s="2"/>
      <c r="G58" s="122"/>
      <c r="H58" s="122"/>
      <c r="I58" s="2"/>
      <c r="J58" s="3"/>
      <c r="K58" s="3"/>
    </row>
    <row r="59" spans="3:11" x14ac:dyDescent="0.25">
      <c r="C59" s="2"/>
      <c r="D59" s="2"/>
      <c r="E59" s="2"/>
      <c r="F59" s="2"/>
      <c r="G59" s="122"/>
      <c r="H59" s="122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122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2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2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2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17">
    <mergeCell ref="E44:J44"/>
    <mergeCell ref="E45:I45"/>
    <mergeCell ref="E46:I46"/>
    <mergeCell ref="E47:I47"/>
    <mergeCell ref="E48:I48"/>
    <mergeCell ref="D52:K52"/>
    <mergeCell ref="E25:F25"/>
    <mergeCell ref="E26:F26"/>
    <mergeCell ref="E27:F27"/>
    <mergeCell ref="E28:F28"/>
    <mergeCell ref="D41:F41"/>
    <mergeCell ref="E43:K43"/>
    <mergeCell ref="E22:F22"/>
    <mergeCell ref="E23:F23"/>
    <mergeCell ref="E24:F24"/>
    <mergeCell ref="E17:F17"/>
    <mergeCell ref="E18:F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Lina Viviana Amaya Latorre</cp:lastModifiedBy>
  <dcterms:created xsi:type="dcterms:W3CDTF">2021-09-01T20:34:27Z</dcterms:created>
  <dcterms:modified xsi:type="dcterms:W3CDTF">2021-09-01T20:41:16Z</dcterms:modified>
</cp:coreProperties>
</file>