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verag.dane.gov.co\Users\lvamayal\Documents\2021\INGRESOS 2021\PARA PUBLICACION\"/>
    </mc:Choice>
  </mc:AlternateContent>
  <xr:revisionPtr revIDLastSave="0" documentId="13_ncr:1_{4F496913-D6F7-436B-BCA4-9D7BF2FEA1FB}" xr6:coauthVersionLast="46" xr6:coauthVersionMax="46" xr10:uidLastSave="{00000000-0000-0000-0000-000000000000}"/>
  <bookViews>
    <workbookView xWindow="-120" yWindow="-120" windowWidth="20730" windowHeight="11160" xr2:uid="{438B30B3-760A-4D0A-A606-CA2D5F239D4A}"/>
  </bookViews>
  <sheets>
    <sheet name="MARZO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K30" i="1"/>
  <c r="K44" i="1" s="1"/>
  <c r="J30" i="1"/>
  <c r="H30" i="1"/>
  <c r="J44" i="1" s="1"/>
  <c r="G30" i="1"/>
  <c r="I29" i="1"/>
  <c r="M28" i="1"/>
  <c r="I28" i="1"/>
  <c r="G28" i="1"/>
  <c r="M27" i="1"/>
  <c r="J27" i="1"/>
  <c r="I27" i="1"/>
  <c r="G27" i="1"/>
  <c r="M26" i="1"/>
  <c r="K26" i="1"/>
  <c r="I26" i="1"/>
  <c r="G26" i="1"/>
  <c r="M25" i="1"/>
  <c r="K25" i="1"/>
  <c r="K24" i="1" s="1"/>
  <c r="I25" i="1"/>
  <c r="G25" i="1"/>
  <c r="J24" i="1"/>
  <c r="H24" i="1"/>
  <c r="I24" i="1" s="1"/>
  <c r="J23" i="1"/>
  <c r="J16" i="1" s="1"/>
  <c r="J15" i="1" s="1"/>
  <c r="J38" i="1" s="1"/>
  <c r="H23" i="1"/>
  <c r="I23" i="1" s="1"/>
  <c r="I22" i="1"/>
  <c r="I21" i="1"/>
  <c r="H20" i="1"/>
  <c r="I20" i="1" s="1"/>
  <c r="I18" i="1"/>
  <c r="K17" i="1"/>
  <c r="J17" i="1"/>
  <c r="H17" i="1"/>
  <c r="I17" i="1" s="1"/>
  <c r="J19" i="1" l="1"/>
  <c r="G23" i="1"/>
  <c r="G19" i="1" s="1"/>
  <c r="H16" i="1"/>
  <c r="H15" i="1" s="1"/>
  <c r="H38" i="1" s="1"/>
  <c r="I15" i="1"/>
  <c r="I38" i="1" s="1"/>
  <c r="G16" i="1"/>
  <c r="H19" i="1"/>
  <c r="I19" i="1" s="1"/>
  <c r="G24" i="1"/>
  <c r="K23" i="1"/>
  <c r="I30" i="1"/>
  <c r="I16" i="1" s="1"/>
  <c r="J43" i="1" s="1"/>
  <c r="J45" i="1" s="1"/>
  <c r="G15" i="1" l="1"/>
  <c r="K19" i="1"/>
  <c r="K16" i="1"/>
  <c r="K15" i="1" l="1"/>
  <c r="K38" i="1" s="1"/>
  <c r="K43" i="1"/>
  <c r="K42" i="1" s="1"/>
  <c r="K45" i="1" s="1"/>
  <c r="G38" i="1"/>
  <c r="G17" i="1"/>
</calcChain>
</file>

<file path=xl/sharedStrings.xml><?xml version="1.0" encoding="utf-8"?>
<sst xmlns="http://schemas.openxmlformats.org/spreadsheetml/2006/main" count="76" uniqueCount="75">
  <si>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</si>
  <si>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</si>
  <si>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</si>
  <si>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</si>
  <si>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</si>
  <si>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</si>
  <si>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</si>
  <si>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</si>
  <si>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</si>
  <si>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</si>
  <si>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</si>
  <si>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</si>
  <si>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</si>
  <si>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</si>
  <si>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</si>
  <si>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Marzo de 2021</t>
  </si>
  <si>
    <t>Ingresos Recaudados acumulados 2021</t>
  </si>
  <si>
    <t>Ingresos por Recaudar Vigencia Anterior</t>
  </si>
  <si>
    <t>Ingresos por recaudar Abril de 2021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</si>
  <si>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</si>
  <si>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</si>
  <si>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</si>
  <si>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</si>
  <si>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</si>
  <si>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</si>
  <si>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</si>
  <si>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</si>
  <si>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</si>
  <si>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</si>
  <si>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</si>
  <si>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</si>
  <si>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</si>
  <si>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</si>
  <si>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</si>
  <si>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</si>
  <si>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</si>
  <si>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</si>
  <si>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</si>
  <si>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</si>
  <si>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</si>
  <si>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</si>
  <si>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</si>
  <si>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</si>
  <si>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</si>
  <si>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</si>
  <si>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</si>
  <si>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</si>
  <si>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</si>
  <si>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</si>
  <si>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</si>
  <si>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</si>
  <si>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</si>
  <si>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</si>
  <si>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</si>
  <si>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</si>
  <si>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</si>
  <si>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</si>
  <si>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</si>
  <si>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</si>
  <si>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</si>
  <si>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</si>
  <si>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</si>
  <si>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</si>
  <si>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</si>
  <si>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</si>
  <si>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</si>
  <si>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Donaciones</t>
  </si>
  <si>
    <t>TOTAL  INGRESOS  VIGENCIA</t>
  </si>
  <si>
    <t>RESUMEN PRESUPUESTO  DE INGRESOS</t>
  </si>
  <si>
    <t>Ingresos recaudados Marzo 2021</t>
  </si>
  <si>
    <t>Ingresos por recaudar Abril 2021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</si>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</sst>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0" fontId="2" fillId="2" borderId="11" xfId="0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4" fillId="0" borderId="11" xfId="0" applyNumberFormat="1" applyFont="1" applyBorder="1"/>
    <xf numFmtId="3" fontId="2" fillId="2" borderId="11" xfId="0" applyNumberFormat="1" applyFont="1" applyFill="1" applyBorder="1"/>
    <xf numFmtId="3" fontId="2" fillId="0" borderId="11" xfId="0" applyNumberFormat="1" applyFont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13" fillId="5" borderId="0" xfId="0" applyFont="1" applyFill="1"/>
    <xf numFmtId="0" fontId="6" fillId="5" borderId="0" xfId="0" applyFont="1" applyFill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5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6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7" xfId="0" quotePrefix="1" applyFont="1" applyFill="1" applyBorder="1" applyAlignment="1">
      <alignment horizontal="center"/>
    </xf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3" fontId="11" fillId="3" borderId="20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3" fontId="4" fillId="3" borderId="21" xfId="0" quotePrefix="1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3" fontId="13" fillId="0" borderId="25" xfId="0" applyNumberFormat="1" applyFont="1" applyBorder="1"/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3" fontId="14" fillId="0" borderId="10" xfId="0" applyNumberFormat="1" applyFont="1" applyBorder="1"/>
    <xf numFmtId="3" fontId="14" fillId="0" borderId="29" xfId="0" applyNumberFormat="1" applyFont="1" applyBorder="1"/>
    <xf numFmtId="0" fontId="4" fillId="4" borderId="30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6193BC06-C372-4F02-903A-58D130A6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INGRESOS%20FONDANE%202021%20ULTIMA%20VERSION%20DEFINITI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vamayal/Documents/2020/INGRESOS%20FONDANE%202020/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vamayal/Documents/2020/INGRESOS%20FONDANE%202020/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</sheetNames>
    <sheetDataSet>
      <sheetData sheetId="0"/>
      <sheetData sheetId="1">
        <row r="15">
          <cell r="I15">
            <v>217853471.12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217853471.12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217853471.12</v>
          </cell>
        </row>
        <row r="24">
          <cell r="I24">
            <v>217853471.12</v>
          </cell>
        </row>
        <row r="25">
          <cell r="G25">
            <v>45000000000</v>
          </cell>
          <cell r="I25">
            <v>166618680</v>
          </cell>
        </row>
        <row r="26">
          <cell r="G26">
            <v>43500000</v>
          </cell>
          <cell r="I26">
            <v>0</v>
          </cell>
        </row>
        <row r="27">
          <cell r="G27">
            <v>25000000</v>
          </cell>
          <cell r="I27">
            <v>0</v>
          </cell>
        </row>
        <row r="28">
          <cell r="G28">
            <v>366500000</v>
          </cell>
          <cell r="I28">
            <v>51234791.120000005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/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/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32">
          <cell r="I32">
            <v>0</v>
          </cell>
        </row>
        <row r="33">
          <cell r="I3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86A8-9582-4DAA-9374-4D5153419931}">
  <sheetPr>
    <tabColor rgb="FF7030A0"/>
  </sheetPr>
  <dimension ref="A1:BO891"/>
  <sheetViews>
    <sheetView tabSelected="1" topLeftCell="C13" zoomScale="70" zoomScaleNormal="70" workbookViewId="0">
      <selection activeCell="I27" sqref="I27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14" customWidth="1"/>
    <col min="11" max="11" width="27.42578125" style="114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67" width="11.42578125" style="2"/>
    <col min="68" max="16384" width="11.42578125" style="1"/>
  </cols>
  <sheetData>
    <row r="1" spans="1:67" x14ac:dyDescent="0.25">
      <c r="C1" s="2"/>
      <c r="D1" s="2"/>
      <c r="E1" s="2"/>
      <c r="F1" s="2"/>
      <c r="G1" s="2"/>
      <c r="H1" s="2"/>
      <c r="I1" s="2"/>
      <c r="J1" s="3"/>
      <c r="K1" s="4"/>
    </row>
    <row r="2" spans="1:67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67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67" x14ac:dyDescent="0.25">
      <c r="C5" s="2"/>
      <c r="D5" s="2"/>
      <c r="E5" s="2"/>
      <c r="F5" s="2"/>
      <c r="G5" s="2"/>
      <c r="H5" s="2"/>
      <c r="I5" s="2"/>
      <c r="J5" s="3"/>
      <c r="K5" s="4"/>
    </row>
    <row r="6" spans="1:67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67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67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1:67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</row>
    <row r="14" spans="1:67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67" s="40" customFormat="1" ht="18" customHeight="1" x14ac:dyDescent="0.35">
      <c r="C15" s="41"/>
      <c r="D15" s="42"/>
      <c r="E15" s="42" t="s">
        <v>20</v>
      </c>
      <c r="F15" s="42"/>
      <c r="G15" s="43">
        <f>+G16</f>
        <v>45435000000</v>
      </c>
      <c r="H15" s="43">
        <f>H16+H30</f>
        <v>40541888</v>
      </c>
      <c r="I15" s="43">
        <f>H15+[1]FEBRERO!I15</f>
        <v>258395359.12</v>
      </c>
      <c r="J15" s="43">
        <f>J$16+J$30</f>
        <v>0</v>
      </c>
      <c r="K15" s="43">
        <f>K16</f>
        <v>94042616.609999985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4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s="45" customFormat="1" ht="18" customHeight="1" x14ac:dyDescent="0.35">
      <c r="C16" s="46"/>
      <c r="D16" s="47">
        <v>1</v>
      </c>
      <c r="E16" s="48" t="s">
        <v>21</v>
      </c>
      <c r="F16" s="48"/>
      <c r="G16" s="49">
        <f>G23+G30</f>
        <v>45435000000</v>
      </c>
      <c r="H16" s="49">
        <f t="shared" ref="H16:K16" si="0">H23+H30</f>
        <v>40541888</v>
      </c>
      <c r="I16" s="49">
        <f t="shared" si="0"/>
        <v>258395359.12</v>
      </c>
      <c r="J16" s="49">
        <f t="shared" si="0"/>
        <v>0</v>
      </c>
      <c r="K16" s="49">
        <f t="shared" si="0"/>
        <v>94042616.609999985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4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1:67" s="50" customFormat="1" ht="18" customHeight="1" outlineLevel="2" x14ac:dyDescent="0.35">
      <c r="C17" s="10"/>
      <c r="D17" s="51" t="s">
        <v>22</v>
      </c>
      <c r="E17" s="52" t="s">
        <v>23</v>
      </c>
      <c r="F17" s="53"/>
      <c r="G17" s="54">
        <f>G15-G16</f>
        <v>0</v>
      </c>
      <c r="H17" s="54">
        <f>H18</f>
        <v>0</v>
      </c>
      <c r="I17" s="54">
        <f>H17+[1]FEBRERO!I17</f>
        <v>0</v>
      </c>
      <c r="J17" s="54">
        <f t="shared" ref="J17:K17" si="1">J18</f>
        <v>0</v>
      </c>
      <c r="K17" s="54">
        <f t="shared" si="1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44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s="12" customFormat="1" ht="18" customHeight="1" outlineLevel="2" x14ac:dyDescent="0.35">
      <c r="C18" s="13"/>
      <c r="D18" s="55" t="s">
        <v>24</v>
      </c>
      <c r="E18" s="56" t="s">
        <v>25</v>
      </c>
      <c r="F18" s="56"/>
      <c r="G18" s="57">
        <v>0</v>
      </c>
      <c r="H18" s="57">
        <v>0</v>
      </c>
      <c r="I18" s="57">
        <f>H18+[1]FEBRERO!I18</f>
        <v>0</v>
      </c>
      <c r="J18" s="57">
        <v>0</v>
      </c>
      <c r="K18" s="57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44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s="50" customFormat="1" ht="18" customHeight="1" outlineLevel="2" x14ac:dyDescent="0.35">
      <c r="C19" s="10"/>
      <c r="D19" s="58" t="s">
        <v>26</v>
      </c>
      <c r="E19" s="49" t="s">
        <v>27</v>
      </c>
      <c r="F19" s="49"/>
      <c r="G19" s="49">
        <f>G23+G30</f>
        <v>45435000000</v>
      </c>
      <c r="H19" s="49">
        <f>H20+H23</f>
        <v>40541888</v>
      </c>
      <c r="I19" s="49">
        <f>H19+[1]FEBRERO!I19</f>
        <v>258395359.12</v>
      </c>
      <c r="J19" s="49">
        <f>J20+J23</f>
        <v>0</v>
      </c>
      <c r="K19" s="49">
        <f>K23+K30</f>
        <v>94042616.609999985</v>
      </c>
      <c r="L19" s="10"/>
      <c r="M19" s="59"/>
      <c r="N19" s="6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44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s="50" customFormat="1" ht="18" customHeight="1" outlineLevel="2" x14ac:dyDescent="0.35">
      <c r="C20" s="10"/>
      <c r="D20" s="61" t="s">
        <v>28</v>
      </c>
      <c r="E20" s="62" t="s">
        <v>29</v>
      </c>
      <c r="F20" s="62"/>
      <c r="G20" s="63">
        <v>0</v>
      </c>
      <c r="H20" s="63">
        <f>H21+H22</f>
        <v>0</v>
      </c>
      <c r="I20" s="63">
        <f>H20+[1]FEBRERO!I20</f>
        <v>0</v>
      </c>
      <c r="J20" s="63">
        <v>0</v>
      </c>
      <c r="K20" s="63">
        <v>0</v>
      </c>
      <c r="L20" s="10"/>
      <c r="M20" s="59"/>
      <c r="N20" s="6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44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s="50" customFormat="1" ht="18" customHeight="1" outlineLevel="2" x14ac:dyDescent="0.35">
      <c r="C21" s="10"/>
      <c r="D21" s="65" t="s">
        <v>30</v>
      </c>
      <c r="E21" s="66" t="s">
        <v>31</v>
      </c>
      <c r="F21" s="66"/>
      <c r="G21" s="67">
        <v>0</v>
      </c>
      <c r="H21" s="67">
        <v>0</v>
      </c>
      <c r="I21" s="67">
        <f>H21+[1]FEBRERO!I21</f>
        <v>0</v>
      </c>
      <c r="J21" s="67">
        <v>0</v>
      </c>
      <c r="K21" s="67">
        <v>0</v>
      </c>
      <c r="L21" s="10"/>
      <c r="M21" s="59"/>
      <c r="N21" s="6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44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s="50" customFormat="1" ht="18" customHeight="1" outlineLevel="2" x14ac:dyDescent="0.35">
      <c r="C22" s="10"/>
      <c r="D22" s="65" t="s">
        <v>32</v>
      </c>
      <c r="E22" s="68" t="s">
        <v>33</v>
      </c>
      <c r="F22" s="68"/>
      <c r="G22" s="67">
        <v>0</v>
      </c>
      <c r="H22" s="67">
        <v>0</v>
      </c>
      <c r="I22" s="67">
        <f>H22+[1]FEBRERO!I22</f>
        <v>0</v>
      </c>
      <c r="J22" s="67">
        <v>0</v>
      </c>
      <c r="K22" s="67">
        <v>0</v>
      </c>
      <c r="L22" s="10"/>
      <c r="M22" s="59"/>
      <c r="N22" s="6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44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s="12" customFormat="1" ht="18" customHeight="1" outlineLevel="3" x14ac:dyDescent="0.35">
      <c r="C23" s="13"/>
      <c r="D23" s="61" t="s">
        <v>34</v>
      </c>
      <c r="E23" s="64" t="s">
        <v>35</v>
      </c>
      <c r="F23" s="64"/>
      <c r="G23" s="69">
        <f>SUM(G25:G28)</f>
        <v>45435000000</v>
      </c>
      <c r="H23" s="69">
        <f>H24</f>
        <v>40541888</v>
      </c>
      <c r="I23" s="69">
        <f>H23+[1]FEBRERO!I23</f>
        <v>258395359.12</v>
      </c>
      <c r="J23" s="69">
        <f>SUM(J25:J28)</f>
        <v>0</v>
      </c>
      <c r="K23" s="69">
        <f>K25+K26+K27+K28</f>
        <v>94042616.609999985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44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s="12" customFormat="1" ht="36" customHeight="1" outlineLevel="3" x14ac:dyDescent="0.35">
      <c r="C24" s="13"/>
      <c r="D24" s="70" t="s">
        <v>36</v>
      </c>
      <c r="E24" s="71" t="s">
        <v>37</v>
      </c>
      <c r="F24" s="71"/>
      <c r="G24" s="72">
        <f>G25+G26++G27+G28</f>
        <v>45435000000</v>
      </c>
      <c r="H24" s="72">
        <f>H25+H26+H27+H28</f>
        <v>40541888</v>
      </c>
      <c r="I24" s="72">
        <f>H24+[1]FEBRERO!I24</f>
        <v>258395359.12</v>
      </c>
      <c r="J24" s="72">
        <f>J25+J26+J27+J28</f>
        <v>0</v>
      </c>
      <c r="K24" s="72">
        <f>K25+K26+K27+K28</f>
        <v>94042616.609999985</v>
      </c>
      <c r="L24" s="13"/>
      <c r="M24" s="73" t="s">
        <v>38</v>
      </c>
      <c r="N24" s="73"/>
      <c r="O24" s="73"/>
      <c r="P24" s="73"/>
      <c r="Q24" s="7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44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s="12" customFormat="1" ht="18" customHeight="1" outlineLevel="3" x14ac:dyDescent="0.35">
      <c r="A25" s="12">
        <v>245301</v>
      </c>
      <c r="B25" s="75" t="s">
        <v>39</v>
      </c>
      <c r="C25" s="13"/>
      <c r="D25" s="65" t="s">
        <v>40</v>
      </c>
      <c r="E25" s="56" t="s">
        <v>41</v>
      </c>
      <c r="F25" s="56"/>
      <c r="G25" s="67">
        <f>+[1]FEBRERO!G25</f>
        <v>45000000000</v>
      </c>
      <c r="H25" s="67">
        <v>0</v>
      </c>
      <c r="I25" s="67">
        <f>H25+[1]FEBRERO!I25</f>
        <v>166618680</v>
      </c>
      <c r="J25" s="67">
        <v>0</v>
      </c>
      <c r="K25" s="67">
        <f>11760000+63343025.1</f>
        <v>75103025.099999994</v>
      </c>
      <c r="L25" s="13"/>
      <c r="M25" s="16">
        <f>'[2]ENERO 2020'!H21+'[2]FEBRERO 2020'!H21+'[2]MARZO 2020'!H21+'[2]ABRIL 2020'!H21+'[2]MAYO 2020'!H21+'[2]JUNIO 2020'!H21+MARZO!H25</f>
        <v>3912546564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44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s="12" customFormat="1" ht="23.25" customHeight="1" outlineLevel="3" x14ac:dyDescent="0.35">
      <c r="C26" s="13"/>
      <c r="D26" s="65" t="s">
        <v>42</v>
      </c>
      <c r="E26" s="56" t="s">
        <v>43</v>
      </c>
      <c r="F26" s="56"/>
      <c r="G26" s="67">
        <f>+[1]FEBRERO!G26</f>
        <v>43500000</v>
      </c>
      <c r="H26" s="67">
        <v>0</v>
      </c>
      <c r="I26" s="67">
        <f>H26+[1]FEBRERO!I26</f>
        <v>0</v>
      </c>
      <c r="J26" s="67">
        <v>0</v>
      </c>
      <c r="K26" s="67">
        <f>11176470.59+7763120.92</f>
        <v>18939591.509999998</v>
      </c>
      <c r="L26" s="13"/>
      <c r="M26" s="16">
        <f>'[2]ENERO 2020'!H22+'[2]FEBRERO 2020'!H22+'[2]MARZO 2020'!H22+'[2]ABRIL 2020'!H22+'[2]MAYO 2020'!H22+MARZO!H26</f>
        <v>38430016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4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s="12" customFormat="1" ht="22.5" customHeight="1" outlineLevel="3" x14ac:dyDescent="0.35">
      <c r="A27" s="12">
        <v>439005</v>
      </c>
      <c r="B27" s="75" t="s">
        <v>44</v>
      </c>
      <c r="C27" s="13"/>
      <c r="D27" s="65" t="s">
        <v>45</v>
      </c>
      <c r="E27" s="56" t="s">
        <v>46</v>
      </c>
      <c r="F27" s="56"/>
      <c r="G27" s="67">
        <f>+[1]FEBRERO!G27</f>
        <v>25000000</v>
      </c>
      <c r="H27" s="67">
        <v>0</v>
      </c>
      <c r="I27" s="67">
        <f>H27+[1]FEBRERO!I27</f>
        <v>0</v>
      </c>
      <c r="J27" s="67">
        <f>18965760-18965760</f>
        <v>0</v>
      </c>
      <c r="K27" s="67">
        <v>0</v>
      </c>
      <c r="L27" s="13"/>
      <c r="M27" s="16">
        <f>'[2]ENERO 2020'!H23+'[2]FEBRERO 2020'!H23+'[2]MARZO 2020'!H23+'[2]ABRIL 2020'!H23+'[2]MAYO 2020'!H23+MARZO!H27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44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7" s="12" customFormat="1" ht="18" customHeight="1" outlineLevel="3" x14ac:dyDescent="0.35">
      <c r="A28" s="12">
        <v>439014</v>
      </c>
      <c r="B28" s="75" t="s">
        <v>47</v>
      </c>
      <c r="C28" s="13"/>
      <c r="D28" s="65" t="s">
        <v>48</v>
      </c>
      <c r="E28" s="56" t="s">
        <v>49</v>
      </c>
      <c r="F28" s="56"/>
      <c r="G28" s="67">
        <f>+[1]FEBRERO!G28</f>
        <v>366500000</v>
      </c>
      <c r="H28" s="67">
        <v>40541888</v>
      </c>
      <c r="I28" s="67">
        <f>H28+[1]FEBRERO!I28</f>
        <v>91776679.120000005</v>
      </c>
      <c r="J28" s="67">
        <v>0</v>
      </c>
      <c r="K28" s="67">
        <v>0</v>
      </c>
      <c r="L28" s="13"/>
      <c r="M28" s="16">
        <f>'[2]ENERO 2020'!H24+'[2]FEBRERO 2020'!H24+'[2]MARZO 2020'!H24+'[2]ABRIL 2020'!H24+'[2]MAYO 2020'!H24+'[2]JUNIO 2020'!H24+MARZO!H28</f>
        <v>438121348.97999996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44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67" s="12" customFormat="1" ht="18" hidden="1" customHeight="1" outlineLevel="3" x14ac:dyDescent="0.25">
      <c r="A29" s="12">
        <v>480522</v>
      </c>
      <c r="B29" s="75" t="s">
        <v>50</v>
      </c>
      <c r="C29" s="76"/>
      <c r="D29" s="77"/>
      <c r="E29" s="78" t="s">
        <v>51</v>
      </c>
      <c r="F29" s="78"/>
      <c r="G29" s="67">
        <v>0</v>
      </c>
      <c r="H29" s="67">
        <v>0</v>
      </c>
      <c r="I29" s="67">
        <f>H29+'[3]JULIO 2020'!I32</f>
        <v>0</v>
      </c>
      <c r="J29" s="67">
        <v>0</v>
      </c>
      <c r="K29" s="67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</row>
    <row r="30" spans="1:67" s="45" customFormat="1" ht="18" customHeight="1" x14ac:dyDescent="0.3">
      <c r="A30" s="12"/>
      <c r="C30" s="79"/>
      <c r="D30" s="80">
        <v>2</v>
      </c>
      <c r="E30" s="48" t="s">
        <v>52</v>
      </c>
      <c r="F30" s="48"/>
      <c r="G30" s="49">
        <f>G31+G32+G33+G34+G35+G36+G37</f>
        <v>0</v>
      </c>
      <c r="H30" s="49">
        <f>H31+H32+H33+H34+H35+H36+H37</f>
        <v>0</v>
      </c>
      <c r="I30" s="49">
        <f>H30+'[3]JULIO 2020'!I33</f>
        <v>0</v>
      </c>
      <c r="J30" s="49">
        <f>J31+J32+J33+J34+J35+J36+J37</f>
        <v>0</v>
      </c>
      <c r="K30" s="49">
        <f>K31+K32+K33+K34+K35+K36+K37</f>
        <v>0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1:67" ht="18" customHeight="1" x14ac:dyDescent="0.25">
      <c r="A31" s="1">
        <v>480535</v>
      </c>
      <c r="B31" s="1" t="s">
        <v>53</v>
      </c>
      <c r="C31" s="81"/>
      <c r="D31" s="82" t="s">
        <v>54</v>
      </c>
      <c r="E31" s="78" t="s">
        <v>55</v>
      </c>
      <c r="F31" s="78"/>
      <c r="G31" s="67">
        <v>0</v>
      </c>
      <c r="H31" s="67">
        <v>0</v>
      </c>
      <c r="I31" s="67">
        <v>0</v>
      </c>
      <c r="J31" s="67">
        <v>0</v>
      </c>
      <c r="K31" s="67">
        <v>0</v>
      </c>
    </row>
    <row r="32" spans="1:67" ht="18" customHeight="1" x14ac:dyDescent="0.25">
      <c r="C32" s="81"/>
      <c r="D32" s="83" t="s">
        <v>56</v>
      </c>
      <c r="E32" s="78" t="s">
        <v>57</v>
      </c>
      <c r="F32" s="78"/>
      <c r="G32" s="67">
        <v>0</v>
      </c>
      <c r="H32" s="67">
        <v>0</v>
      </c>
      <c r="I32" s="67">
        <v>0</v>
      </c>
      <c r="J32" s="67">
        <v>0</v>
      </c>
      <c r="K32" s="67">
        <v>0</v>
      </c>
    </row>
    <row r="33" spans="3:67" s="12" customFormat="1" ht="18" customHeight="1" x14ac:dyDescent="0.25">
      <c r="C33" s="76"/>
      <c r="D33" s="83" t="s">
        <v>58</v>
      </c>
      <c r="E33" s="84" t="s">
        <v>59</v>
      </c>
      <c r="F33" s="77"/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</row>
    <row r="34" spans="3:67" s="12" customFormat="1" ht="18" customHeight="1" x14ac:dyDescent="0.25">
      <c r="C34" s="76"/>
      <c r="D34" s="83" t="s">
        <v>60</v>
      </c>
      <c r="E34" s="84" t="s">
        <v>61</v>
      </c>
      <c r="F34" s="77"/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</row>
    <row r="35" spans="3:67" s="12" customFormat="1" ht="18" customHeight="1" x14ac:dyDescent="0.25">
      <c r="C35" s="76"/>
      <c r="D35" s="83" t="s">
        <v>62</v>
      </c>
      <c r="E35" s="78" t="s">
        <v>63</v>
      </c>
      <c r="F35" s="78"/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</row>
    <row r="36" spans="3:67" s="12" customFormat="1" ht="18" customHeight="1" thickBot="1" x14ac:dyDescent="0.3">
      <c r="C36" s="76"/>
      <c r="D36" s="83" t="s">
        <v>64</v>
      </c>
      <c r="E36" s="78" t="s">
        <v>65</v>
      </c>
      <c r="F36" s="78"/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</row>
    <row r="37" spans="3:67" ht="18" hidden="1" customHeight="1" thickBot="1" x14ac:dyDescent="0.3">
      <c r="C37" s="81"/>
      <c r="D37" s="77">
        <v>3260</v>
      </c>
      <c r="E37" s="84" t="s">
        <v>66</v>
      </c>
      <c r="F37" s="77"/>
      <c r="G37" s="67">
        <v>0</v>
      </c>
      <c r="H37" s="67">
        <v>0</v>
      </c>
      <c r="I37" s="67">
        <v>0</v>
      </c>
      <c r="J37" s="67">
        <v>0</v>
      </c>
      <c r="K37" s="67">
        <v>0</v>
      </c>
    </row>
    <row r="38" spans="3:67" s="40" customFormat="1" ht="18" customHeight="1" thickBot="1" x14ac:dyDescent="0.4">
      <c r="C38" s="85"/>
      <c r="D38" s="86" t="s">
        <v>67</v>
      </c>
      <c r="E38" s="87"/>
      <c r="F38" s="88"/>
      <c r="G38" s="89">
        <f>G15</f>
        <v>45435000000</v>
      </c>
      <c r="H38" s="89">
        <f t="shared" ref="H38:K38" si="2">H15</f>
        <v>40541888</v>
      </c>
      <c r="I38" s="89">
        <f t="shared" si="2"/>
        <v>258395359.12</v>
      </c>
      <c r="J38" s="89">
        <f t="shared" si="2"/>
        <v>0</v>
      </c>
      <c r="K38" s="89">
        <f t="shared" si="2"/>
        <v>94042616.609999985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</row>
    <row r="39" spans="3:67" x14ac:dyDescent="0.25">
      <c r="C39" s="2"/>
      <c r="D39" s="2"/>
      <c r="E39" s="2"/>
      <c r="F39" s="2"/>
      <c r="G39" s="2"/>
      <c r="H39" s="2"/>
      <c r="I39" s="2"/>
      <c r="J39" s="3"/>
      <c r="K39" s="3"/>
    </row>
    <row r="40" spans="3:67" s="92" customFormat="1" ht="36.75" customHeight="1" thickBot="1" x14ac:dyDescent="0.25">
      <c r="C40" s="90"/>
      <c r="D40" s="90"/>
      <c r="E40" s="91" t="s">
        <v>68</v>
      </c>
      <c r="F40" s="91"/>
      <c r="G40" s="91"/>
      <c r="H40" s="91"/>
      <c r="I40" s="91"/>
      <c r="J40" s="91"/>
      <c r="K40" s="91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</row>
    <row r="41" spans="3:67" s="98" customFormat="1" ht="35.25" customHeight="1" thickBot="1" x14ac:dyDescent="0.25">
      <c r="C41" s="93"/>
      <c r="D41" s="93"/>
      <c r="E41" s="94" t="s">
        <v>69</v>
      </c>
      <c r="F41" s="95"/>
      <c r="G41" s="95"/>
      <c r="H41" s="95"/>
      <c r="I41" s="95"/>
      <c r="J41" s="96"/>
      <c r="K41" s="97" t="s">
        <v>70</v>
      </c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</row>
    <row r="42" spans="3:67" s="12" customFormat="1" ht="18" customHeight="1" x14ac:dyDescent="0.3">
      <c r="C42" s="13"/>
      <c r="D42" s="13"/>
      <c r="E42" s="99" t="s">
        <v>71</v>
      </c>
      <c r="F42" s="100"/>
      <c r="G42" s="100"/>
      <c r="H42" s="100"/>
      <c r="I42" s="101"/>
      <c r="J42" s="102">
        <f>I15</f>
        <v>258395359.12</v>
      </c>
      <c r="K42" s="102">
        <f>SUM(K43:K44)</f>
        <v>94042616.609999985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</row>
    <row r="43" spans="3:67" s="12" customFormat="1" ht="18" customHeight="1" x14ac:dyDescent="0.3">
      <c r="C43" s="13"/>
      <c r="D43" s="13"/>
      <c r="E43" s="103" t="s">
        <v>72</v>
      </c>
      <c r="F43" s="104"/>
      <c r="G43" s="104"/>
      <c r="H43" s="104"/>
      <c r="I43" s="105"/>
      <c r="J43" s="106">
        <f>+I16</f>
        <v>258395359.12</v>
      </c>
      <c r="K43" s="106">
        <f>K16+K30</f>
        <v>94042616.609999985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</row>
    <row r="44" spans="3:67" s="12" customFormat="1" ht="18" customHeight="1" x14ac:dyDescent="0.3">
      <c r="C44" s="13"/>
      <c r="D44" s="13"/>
      <c r="E44" s="103" t="s">
        <v>73</v>
      </c>
      <c r="F44" s="104"/>
      <c r="G44" s="104"/>
      <c r="H44" s="104"/>
      <c r="I44" s="105"/>
      <c r="J44" s="107">
        <f>H30</f>
        <v>0</v>
      </c>
      <c r="K44" s="107">
        <f>K30</f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</row>
    <row r="45" spans="3:67" s="12" customFormat="1" ht="18" customHeight="1" thickBot="1" x14ac:dyDescent="0.35">
      <c r="C45" s="13"/>
      <c r="D45" s="13"/>
      <c r="E45" s="108" t="s">
        <v>74</v>
      </c>
      <c r="F45" s="109"/>
      <c r="G45" s="109"/>
      <c r="H45" s="109"/>
      <c r="I45" s="110"/>
      <c r="J45" s="111">
        <f>SUM(J43:J44)</f>
        <v>258395359.12</v>
      </c>
      <c r="K45" s="111">
        <f>K42</f>
        <v>94042616.609999985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</row>
    <row r="46" spans="3:67" x14ac:dyDescent="0.25">
      <c r="C46" s="2"/>
      <c r="D46" s="2"/>
      <c r="E46" s="2"/>
      <c r="F46" s="2"/>
      <c r="G46" s="2"/>
      <c r="H46" s="2"/>
      <c r="I46" s="2"/>
      <c r="J46" s="3"/>
      <c r="K46" s="3"/>
    </row>
    <row r="47" spans="3:67" x14ac:dyDescent="0.25">
      <c r="C47" s="2"/>
      <c r="D47" s="2"/>
      <c r="E47" s="2"/>
      <c r="F47" s="2"/>
      <c r="G47" s="2"/>
      <c r="H47" s="2"/>
      <c r="I47" s="2"/>
      <c r="J47" s="3"/>
      <c r="K47" s="3"/>
    </row>
    <row r="48" spans="3:67" x14ac:dyDescent="0.25">
      <c r="C48" s="2"/>
      <c r="D48" s="2"/>
      <c r="E48" s="2"/>
      <c r="F48" s="2"/>
      <c r="G48" s="2"/>
      <c r="H48" s="2"/>
      <c r="I48" s="2"/>
      <c r="J48" s="3"/>
      <c r="K48" s="3"/>
    </row>
    <row r="49" spans="3:11" x14ac:dyDescent="0.25">
      <c r="C49" s="2"/>
      <c r="D49" s="112"/>
      <c r="E49" s="112"/>
      <c r="F49" s="112"/>
      <c r="G49" s="112"/>
      <c r="H49" s="112"/>
      <c r="I49" s="112"/>
      <c r="J49" s="112"/>
      <c r="K49" s="112"/>
    </row>
    <row r="50" spans="3:11" x14ac:dyDescent="0.25">
      <c r="C50" s="2"/>
      <c r="D50" s="2"/>
      <c r="E50" s="2"/>
      <c r="F50" s="2"/>
      <c r="G50" s="2"/>
      <c r="H50" s="113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113"/>
      <c r="I51" s="2"/>
      <c r="J51" s="3"/>
      <c r="K51" s="3"/>
    </row>
    <row r="52" spans="3:11" x14ac:dyDescent="0.25">
      <c r="C52" s="2"/>
      <c r="D52" s="2"/>
      <c r="E52" s="2"/>
      <c r="F52" s="2"/>
      <c r="G52" s="2"/>
      <c r="H52" s="113"/>
      <c r="I52" s="2"/>
      <c r="J52" s="3"/>
      <c r="K52" s="3"/>
    </row>
    <row r="53" spans="3:11" x14ac:dyDescent="0.25">
      <c r="C53" s="2"/>
      <c r="D53" s="2"/>
      <c r="E53" s="2"/>
      <c r="F53" s="2"/>
      <c r="G53" s="2"/>
      <c r="H53" s="2"/>
      <c r="I53" s="2"/>
      <c r="J53" s="3"/>
      <c r="K53" s="3"/>
    </row>
    <row r="54" spans="3:11" x14ac:dyDescent="0.25">
      <c r="C54" s="2"/>
      <c r="D54" s="2"/>
      <c r="E54" s="2"/>
      <c r="F54" s="2"/>
      <c r="G54" s="113"/>
      <c r="H54" s="113"/>
      <c r="I54" s="2"/>
      <c r="J54" s="3"/>
      <c r="K54" s="3"/>
    </row>
    <row r="55" spans="3:11" x14ac:dyDescent="0.25">
      <c r="C55" s="2"/>
      <c r="D55" s="2"/>
      <c r="E55" s="2"/>
      <c r="F55" s="2"/>
      <c r="G55" s="113"/>
      <c r="H55" s="113"/>
      <c r="I55" s="2"/>
      <c r="J55" s="3"/>
      <c r="K55" s="3"/>
    </row>
    <row r="56" spans="3:11" x14ac:dyDescent="0.25">
      <c r="C56" s="2"/>
      <c r="D56" s="2"/>
      <c r="E56" s="2"/>
      <c r="F56" s="2"/>
      <c r="G56" s="113"/>
      <c r="H56" s="113"/>
      <c r="I56" s="2"/>
      <c r="J56" s="3"/>
      <c r="K56" s="3"/>
    </row>
    <row r="57" spans="3:11" x14ac:dyDescent="0.25">
      <c r="C57" s="2"/>
      <c r="D57" s="2"/>
      <c r="E57" s="2"/>
      <c r="F57" s="2"/>
      <c r="G57" s="2"/>
      <c r="H57" s="113"/>
      <c r="I57" s="2"/>
      <c r="J57" s="3"/>
      <c r="K57" s="3"/>
    </row>
    <row r="58" spans="3:11" x14ac:dyDescent="0.25">
      <c r="C58" s="2"/>
      <c r="D58" s="2"/>
      <c r="E58" s="2"/>
      <c r="F58" s="2"/>
      <c r="G58" s="2"/>
      <c r="H58" s="2"/>
      <c r="I58" s="2"/>
      <c r="J58" s="3"/>
      <c r="K58" s="3"/>
    </row>
    <row r="59" spans="3:11" x14ac:dyDescent="0.25">
      <c r="C59" s="2"/>
      <c r="D59" s="2"/>
      <c r="E59" s="2"/>
      <c r="F59" s="2"/>
      <c r="G59" s="2"/>
      <c r="H59" s="2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2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</sheetData>
  <mergeCells count="17">
    <mergeCell ref="E41:J41"/>
    <mergeCell ref="E42:I42"/>
    <mergeCell ref="E43:I43"/>
    <mergeCell ref="E44:I44"/>
    <mergeCell ref="E45:I45"/>
    <mergeCell ref="D49:K49"/>
    <mergeCell ref="E25:F25"/>
    <mergeCell ref="E26:F26"/>
    <mergeCell ref="E27:F27"/>
    <mergeCell ref="E28:F28"/>
    <mergeCell ref="D38:F38"/>
    <mergeCell ref="E40:K40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2021-04-30T21:33:29Z</dcterms:created>
  <dcterms:modified xsi:type="dcterms:W3CDTF">2021-04-30T21:38:46Z</dcterms:modified>
</cp:coreProperties>
</file>