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505" activeTab="0"/>
  </bookViews>
  <sheets>
    <sheet name="Ingresos Fond. " sheetId="1" r:id="rId1"/>
    <sheet name="Gastos Fond " sheetId="2" r:id="rId2"/>
    <sheet name="CXP FONDANE" sheetId="3" r:id="rId3"/>
    <sheet name="RESERVA FONDANE" sheetId="4" r:id="rId4"/>
    <sheet name="Gastos Fond APN" sheetId="5" r:id="rId5"/>
  </sheets>
  <definedNames>
    <definedName name="_xlnm.Print_Area" localSheetId="1">'Gastos Fond '!$A$1:$AP$55</definedName>
    <definedName name="_xlnm.Print_Area" localSheetId="4">'Gastos Fond APN'!$A$1:$AP$32</definedName>
    <definedName name="_xlnm.Print_Area" localSheetId="0">'Ingresos Fond. '!$A$1:$CI$37</definedName>
    <definedName name="_xlnm.Print_Area" localSheetId="3">'RESERVA FONDANE'!$A$1:$AC$59</definedName>
  </definedNames>
  <calcPr calcId="125725"/>
</workbook>
</file>

<file path=xl/sharedStrings.xml><?xml version="1.0" encoding="utf-8"?>
<sst xmlns="http://schemas.openxmlformats.org/spreadsheetml/2006/main" count="827" uniqueCount="279">
  <si>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</si>
  <si>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</si>
  <si>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</si>
  <si>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</si>
  <si>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</si>
  <si>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</si>
  <si>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MES MAYO</t>
  </si>
  <si>
    <t>JULIO</t>
  </si>
  <si>
    <t>UNIDAD EJECUTORA</t>
  </si>
  <si>
    <t>00</t>
  </si>
  <si>
    <t>VIGENCIA FISCAL 2013</t>
  </si>
  <si>
    <t xml:space="preserve"> 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</si>
  <si>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</si>
  <si>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</si>
  <si>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</si>
  <si>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</si>
  <si>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</si>
  <si>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</si>
  <si>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</si>
  <si>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</si>
  <si>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</si>
  <si>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</si>
  <si>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</si>
  <si>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</si>
  <si>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</si>
  <si>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</si>
  <si>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</si>
  <si>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</si>
  <si>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</si>
  <si>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</si>
  <si>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</si>
  <si>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</si>
  <si>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</si>
  <si>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</si>
  <si>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</si>
  <si>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</si>
  <si>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</si>
  <si>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</si>
  <si>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VIGENTE</t>
  </si>
  <si>
    <t>MES 12</t>
  </si>
  <si>
    <t>MES 1</t>
  </si>
  <si>
    <t>MES 2</t>
  </si>
  <si>
    <t>MS 2</t>
  </si>
  <si>
    <t>MES 3</t>
  </si>
  <si>
    <t xml:space="preserve">MES </t>
  </si>
  <si>
    <t>MES 4</t>
  </si>
  <si>
    <t>MES 5</t>
  </si>
  <si>
    <t xml:space="preserve">MES 5 </t>
  </si>
  <si>
    <t>MES 6</t>
  </si>
  <si>
    <t xml:space="preserve">MES 6 </t>
  </si>
  <si>
    <t>MES  7</t>
  </si>
  <si>
    <t>MES 8</t>
  </si>
  <si>
    <t>MES 9</t>
  </si>
  <si>
    <t>MES  10</t>
  </si>
  <si>
    <t>MES 11</t>
  </si>
  <si>
    <t>ACUMULADOS</t>
  </si>
  <si>
    <t>MES  1</t>
  </si>
  <si>
    <t>MES  2</t>
  </si>
  <si>
    <t>ANTERIOR</t>
  </si>
  <si>
    <t>MES  3</t>
  </si>
  <si>
    <t>MES  4</t>
  </si>
  <si>
    <t>MES  5</t>
  </si>
  <si>
    <t>MES  6</t>
  </si>
  <si>
    <t>MES 7</t>
  </si>
  <si>
    <t>MES  8</t>
  </si>
  <si>
    <t>MES  9</t>
  </si>
  <si>
    <t>MES 10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</si>
  <si>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</si>
  <si>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</si>
  <si>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</si>
  <si>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</si>
  <si>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</si>
  <si>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</si>
  <si>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</si>
  <si>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</si>
  <si>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</si>
  <si>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</si>
  <si>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</si>
  <si>
    <t>INFORME MENSUAL DE EJECUCION DEL PRESUPUESTO DE GASTOS</t>
  </si>
  <si>
    <t>APROPIACIONES DE LA VIGENCIA</t>
  </si>
  <si>
    <t>04|02</t>
  </si>
  <si>
    <t>MES</t>
  </si>
  <si>
    <t>A  MAYO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</si>
  <si>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</si>
  <si>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</si>
  <si>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</si>
  <si>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</si>
  <si>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</si>
  <si>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</si>
  <si>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</si>
  <si>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</si>
  <si>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</si>
  <si>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 xml:space="preserve">MES 4 </t>
  </si>
  <si>
    <t>ACUMULADAS</t>
  </si>
  <si>
    <t>RESERVAS</t>
  </si>
  <si>
    <t>CXP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</si>
  <si>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</si>
  <si>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</si>
  <si>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</si>
  <si>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</si>
  <si>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</si>
  <si>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</si>
  <si>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</si>
  <si>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A|2|0|3|50|21</t>
  </si>
  <si>
    <t>IMPUESTOS Y CONTRIBUCIONES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</si>
  <si>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</si>
  <si>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</si>
  <si>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</si>
  <si>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</si>
  <si>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</si>
  <si>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</si>
  <si>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</si>
  <si>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</si>
  <si>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</si>
  <si>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</si>
  <si>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</si>
  <si>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</si>
  <si>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</si>
  <si>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</si>
  <si>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</si>
  <si>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</si>
  <si>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</si>
  <si>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</si>
  <si>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A|2|0|4|21|21</t>
  </si>
  <si>
    <t>OTROS SERVICIOS PARA CAPACITACION BIENESTAR SOCIAL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</si>
  <si>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</si>
  <si>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</si>
  <si>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</si>
  <si>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</si>
  <si>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</si>
  <si>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A|2|0|4|4|20</t>
  </si>
  <si>
    <t>A|2|0|4|5|20</t>
  </si>
  <si>
    <t>A|2|0|4|6|20</t>
  </si>
  <si>
    <t>A|2|0|4|11|20</t>
  </si>
  <si>
    <t>VIATICOS Y GASTOS DE VIAJE</t>
  </si>
  <si>
    <t>A|2|0|4|7|20</t>
  </si>
  <si>
    <t>A|2|0|3|0|20</t>
  </si>
  <si>
    <t>IMPUESTOS Y MULTAS</t>
  </si>
  <si>
    <t>A|2|0|3|50|20</t>
  </si>
  <si>
    <t>TRANSFERENCIAS CORRIENTES</t>
  </si>
  <si>
    <t>A|3|2|1|1|20</t>
  </si>
  <si>
    <t>CUOTA DE AUDITAJE - CONTRALORIA - RP</t>
  </si>
  <si>
    <t>A|3|6|1|2|21</t>
  </si>
  <si>
    <t>CONCILIACIONES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</si>
  <si>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</si>
  <si>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</si>
  <si>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</si>
  <si>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</si>
  <si>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</si>
  <si>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TOTAL ACUMULADO</t>
  </si>
  <si>
    <t>Elaboró : F.T.R</t>
  </si>
  <si>
    <t xml:space="preserve">                       </t>
  </si>
  <si>
    <t>COORDINADOR DE PRESUPUESTO</t>
  </si>
  <si>
    <t>CUENTAS POR PAGAR 2012</t>
  </si>
  <si>
    <t>A MAYO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</si>
  <si>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</si>
  <si>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</si>
  <si>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</si>
  <si>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</si>
  <si>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</si>
  <si>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</si>
  <si>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</si>
  <si>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</si>
  <si>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</si>
  <si>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</si>
  <si>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</si>
  <si>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</si>
  <si>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</si>
  <si>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</si>
  <si>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</si>
  <si>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</si>
  <si>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</si>
  <si>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</si>
  <si>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</si>
  <si>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</si>
  <si>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</si>
  <si>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</si>
  <si>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</si>
  <si>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</si>
  <si>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</si>
  <si>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</si>
  <si>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</si>
  <si>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</si>
  <si>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</si>
  <si>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</si>
  <si>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</si>
  <si>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</si>
  <si>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</si>
  <si>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</si>
  <si>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</si>
  <si>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</si>
  <si>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</si>
  <si>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</si>
  <si>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</si>
  <si>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</si>
  <si>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</si>
  <si>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</si>
  <si>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</si>
  <si>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</si>
  <si>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</si>
  <si>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</si>
  <si>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</si>
  <si>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</si>
  <si>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</si>
  <si>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</si>
  <si>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</si>
  <si>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</si>
  <si>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</si>
  <si>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</si>
  <si>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</si>
  <si>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</si>
  <si>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</si>
  <si>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</si>
  <si>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</si>
  <si>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</si>
  <si>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</si>
  <si>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</si>
  <si>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</si>
  <si>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</si>
  <si>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</si>
  <si>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</si>
  <si>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</si>
  <si>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</si>
  <si>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</si>
  <si>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</si>
  <si>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</si>
  <si>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</si>
  <si>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</si>
  <si>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</si>
  <si>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</si>
  <si>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</si>
  <si>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</si>
  <si>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</si>
  <si>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</si>
  <si>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</si>
  <si>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RESERVAS PRESUPUESTALES</t>
  </si>
  <si>
    <t>MES: MAYO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</si>
  <si>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</si>
  <si>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</si>
  <si>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</si>
  <si>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</si>
  <si>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</si>
  <si>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</si>
  <si>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</si>
  <si>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</si>
  <si>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</si>
  <si>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</si>
  <si>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</si>
  <si>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</si>
  <si>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</si>
  <si>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</si>
  <si>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</si>
  <si>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</si>
  <si>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</si>
  <si>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</si>
  <si>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</si>
  <si>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</si>
  <si>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</si>
  <si>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</si>
  <si>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</si>
  <si>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</si>
  <si>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</si>
  <si>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</si>
  <si>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</si>
  <si>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</si>
  <si>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</si>
  <si>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</si>
  <si>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</si>
  <si>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</si>
  <si>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</si>
  <si>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3 de fecha 29 de Mayo 2013</t>
  </si>
  <si>
    <t>por  Inversion por $ 11.091.741,78, y por  Funcionamiento  $ 130,32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</si>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</sst>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$-240A]\ #,##0.00"/>
    <numFmt numFmtId="166" formatCode="#,##0.00_ ;[Red]\-#,##0.00\ "/>
    <numFmt numFmtId="167" formatCode="&quot;$&quot;\ #,##0.00"/>
    <numFmt numFmtId="168" formatCode="#,##0.0000"/>
  </numFmts>
  <fonts count="1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rgb="FF00420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dashed"/>
      <bottom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 style="thin"/>
      <right style="medium"/>
      <top style="medium"/>
      <bottom/>
    </border>
    <border>
      <left style="thin"/>
      <right style="medium"/>
      <top/>
      <bottom style="dashed"/>
    </border>
    <border>
      <left/>
      <right/>
      <top style="dashed"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/>
      <top style="dashed"/>
      <bottom style="dashed"/>
    </border>
    <border>
      <left/>
      <right/>
      <top style="medium"/>
      <bottom style="medium"/>
    </border>
    <border>
      <left style="medium"/>
      <right style="thin"/>
      <top style="dashed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0" fillId="2" borderId="1" xfId="0" applyFont="1" applyFill="1" applyBorder="1"/>
    <xf numFmtId="0" fontId="0" fillId="2" borderId="0" xfId="0" applyFont="1" applyFill="1" applyBorder="1"/>
    <xf numFmtId="0" fontId="0" fillId="2" borderId="2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 quotePrefix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2" borderId="7" xfId="2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3" borderId="12" xfId="0" applyNumberFormat="1" applyFont="1" applyFill="1" applyBorder="1" applyProtection="1">
      <protection locked="0"/>
    </xf>
    <xf numFmtId="4" fontId="0" fillId="3" borderId="11" xfId="0" applyNumberFormat="1" applyFont="1" applyFill="1" applyBorder="1" applyProtection="1">
      <protection locked="0"/>
    </xf>
    <xf numFmtId="4" fontId="0" fillId="3" borderId="11" xfId="0" applyNumberFormat="1" applyFont="1" applyFill="1" applyBorder="1" applyProtection="1">
      <protection/>
    </xf>
    <xf numFmtId="4" fontId="0" fillId="3" borderId="13" xfId="0" applyNumberFormat="1" applyFont="1" applyFill="1" applyBorder="1" applyProtection="1">
      <protection/>
    </xf>
    <xf numFmtId="4" fontId="0" fillId="3" borderId="12" xfId="0" applyNumberFormat="1" applyFont="1" applyFill="1" applyBorder="1" applyProtection="1">
      <protection/>
    </xf>
    <xf numFmtId="4" fontId="0" fillId="0" borderId="12" xfId="0" applyNumberFormat="1" applyFont="1" applyFill="1" applyBorder="1" applyProtection="1">
      <protection/>
    </xf>
    <xf numFmtId="4" fontId="0" fillId="0" borderId="12" xfId="0" applyNumberFormat="1" applyFont="1" applyFill="1" applyBorder="1" applyProtection="1">
      <protection locked="0"/>
    </xf>
    <xf numFmtId="4" fontId="0" fillId="0" borderId="12" xfId="0" applyNumberFormat="1" applyFont="1" applyFill="1" applyBorder="1"/>
    <xf numFmtId="4" fontId="0" fillId="0" borderId="13" xfId="0" applyNumberFormat="1" applyFont="1" applyFill="1" applyBorder="1" applyProtection="1">
      <protection locked="0"/>
    </xf>
    <xf numFmtId="4" fontId="0" fillId="0" borderId="11" xfId="0" applyNumberFormat="1" applyFont="1" applyFill="1" applyBorder="1" applyProtection="1">
      <protection locked="0"/>
    </xf>
    <xf numFmtId="4" fontId="0" fillId="0" borderId="14" xfId="0" applyNumberFormat="1" applyFont="1" applyFill="1" applyBorder="1"/>
    <xf numFmtId="0" fontId="4" fillId="0" borderId="1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Fill="1" applyBorder="1" applyProtection="1">
      <protection/>
    </xf>
    <xf numFmtId="4" fontId="0" fillId="0" borderId="11" xfId="0" applyNumberFormat="1" applyFont="1" applyFill="1" applyBorder="1"/>
    <xf numFmtId="40" fontId="0" fillId="0" borderId="11" xfId="0" applyNumberFormat="1" applyFont="1" applyBorder="1" applyProtection="1">
      <protection locked="0"/>
    </xf>
    <xf numFmtId="0" fontId="4" fillId="0" borderId="15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Fill="1" applyBorder="1" applyProtection="1">
      <protection locked="0"/>
    </xf>
    <xf numFmtId="0" fontId="0" fillId="0" borderId="15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4" fontId="4" fillId="0" borderId="16" xfId="0" applyNumberFormat="1" applyFont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0" fontId="8" fillId="0" borderId="1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9" fillId="0" borderId="1" xfId="0" applyFont="1" applyBorder="1"/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Fill="1" applyBorder="1" applyProtection="1">
      <protection/>
    </xf>
    <xf numFmtId="0" fontId="0" fillId="0" borderId="2" xfId="0" applyFont="1" applyBorder="1"/>
    <xf numFmtId="0" fontId="0" fillId="0" borderId="1" xfId="0" applyFont="1" applyBorder="1"/>
    <xf numFmtId="0" fontId="4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20" applyFont="1" applyBorder="1"/>
    <xf numFmtId="0" fontId="8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5" xfId="0" applyFont="1" applyBorder="1"/>
    <xf numFmtId="4" fontId="10" fillId="0" borderId="0" xfId="0" applyNumberFormat="1" applyFont="1" applyFill="1"/>
    <xf numFmtId="4" fontId="0" fillId="0" borderId="0" xfId="0" applyNumberFormat="1" applyFont="1" applyFill="1"/>
    <xf numFmtId="43" fontId="0" fillId="0" borderId="0" xfId="20" applyFont="1"/>
    <xf numFmtId="43" fontId="10" fillId="0" borderId="0" xfId="20" applyFont="1" applyFill="1"/>
    <xf numFmtId="0" fontId="10" fillId="0" borderId="0" xfId="0" applyFont="1"/>
    <xf numFmtId="4" fontId="10" fillId="0" borderId="0" xfId="0" applyNumberFormat="1" applyFont="1"/>
    <xf numFmtId="0" fontId="10" fillId="0" borderId="0" xfId="0" applyFont="1" applyFill="1"/>
    <xf numFmtId="43" fontId="4" fillId="0" borderId="0" xfId="20" applyFont="1"/>
    <xf numFmtId="43" fontId="2" fillId="0" borderId="0" xfId="20" applyFont="1" applyFill="1"/>
    <xf numFmtId="4" fontId="2" fillId="0" borderId="0" xfId="0" applyNumberFormat="1" applyFont="1" applyFill="1"/>
    <xf numFmtId="0" fontId="0" fillId="0" borderId="0" xfId="0" applyFont="1" applyFill="1"/>
    <xf numFmtId="165" fontId="0" fillId="0" borderId="0" xfId="0" applyNumberFormat="1" applyFont="1"/>
    <xf numFmtId="4" fontId="0" fillId="2" borderId="0" xfId="0" applyNumberFormat="1" applyFont="1" applyFill="1" applyBorder="1"/>
    <xf numFmtId="4" fontId="10" fillId="2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Border="1"/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/>
    <xf numFmtId="0" fontId="10" fillId="2" borderId="0" xfId="0" applyFont="1" applyFill="1" applyBorder="1"/>
    <xf numFmtId="0" fontId="2" fillId="2" borderId="2" xfId="0" applyFont="1" applyFill="1" applyBorder="1" applyAlignment="1" applyProtection="1">
      <alignment horizontal="left"/>
      <protection locked="0"/>
    </xf>
    <xf numFmtId="0" fontId="10" fillId="0" borderId="0" xfId="0" applyFont="1" applyBorder="1"/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2" fillId="2" borderId="2" xfId="0" applyFont="1" applyFill="1" applyBorder="1" applyAlignment="1">
      <alignment horizontal="left"/>
    </xf>
    <xf numFmtId="4" fontId="10" fillId="0" borderId="0" xfId="0" applyNumberFormat="1" applyFont="1" applyFill="1" applyBorder="1" applyAlignment="1" applyProtection="1">
      <alignment horizontal="right"/>
      <protection/>
    </xf>
    <xf numFmtId="4" fontId="0" fillId="2" borderId="4" xfId="0" applyNumberFormat="1" applyFont="1" applyFill="1" applyBorder="1"/>
    <xf numFmtId="0" fontId="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0" fillId="0" borderId="0" xfId="0" applyNumberFormat="1" applyFont="1" applyProtection="1">
      <protection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3" borderId="26" xfId="0" applyNumberFormat="1" applyFont="1" applyFill="1" applyBorder="1" applyAlignment="1">
      <alignment horizontal="right"/>
    </xf>
    <xf numFmtId="0" fontId="4" fillId="0" borderId="0" xfId="0" applyFont="1"/>
    <xf numFmtId="0" fontId="5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3" borderId="23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lef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3" borderId="28" xfId="0" applyNumberFormat="1" applyFont="1" applyFill="1" applyBorder="1" applyAlignment="1" applyProtection="1">
      <alignment horizontal="right"/>
      <protection locked="0"/>
    </xf>
    <xf numFmtId="4" fontId="10" fillId="3" borderId="13" xfId="0" applyNumberFormat="1" applyFont="1" applyFill="1" applyBorder="1" applyAlignment="1" applyProtection="1">
      <alignment horizontal="right"/>
      <protection/>
    </xf>
    <xf numFmtId="4" fontId="10" fillId="0" borderId="28" xfId="0" applyNumberFormat="1" applyFont="1" applyFill="1" applyBorder="1" applyAlignment="1" applyProtection="1">
      <alignment horizontal="right"/>
      <protection/>
    </xf>
    <xf numFmtId="4" fontId="10" fillId="0" borderId="29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 locked="0"/>
    </xf>
    <xf numFmtId="4" fontId="2" fillId="3" borderId="23" xfId="0" applyNumberFormat="1" applyFont="1" applyFill="1" applyBorder="1" applyAlignment="1" applyProtection="1">
      <alignment horizontal="right"/>
      <protection locked="0"/>
    </xf>
    <xf numFmtId="4" fontId="8" fillId="0" borderId="13" xfId="0" applyNumberFormat="1" applyFont="1" applyBorder="1" applyAlignment="1" applyProtection="1">
      <alignment horizontal="lef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3" borderId="13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9" fillId="0" borderId="28" xfId="0" applyNumberFormat="1" applyFont="1" applyBorder="1" applyAlignment="1" applyProtection="1">
      <alignment horizontal="left"/>
      <protection locked="0"/>
    </xf>
    <xf numFmtId="4" fontId="10" fillId="0" borderId="13" xfId="0" applyNumberFormat="1" applyFont="1" applyBorder="1" applyAlignment="1" applyProtection="1">
      <alignment horizontal="right"/>
      <protection locked="0"/>
    </xf>
    <xf numFmtId="4" fontId="10" fillId="0" borderId="13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left"/>
      <protection locked="0"/>
    </xf>
    <xf numFmtId="40" fontId="10" fillId="0" borderId="13" xfId="0" applyNumberFormat="1" applyFont="1" applyBorder="1" applyAlignment="1" applyProtection="1">
      <alignment horizontal="right"/>
      <protection locked="0"/>
    </xf>
    <xf numFmtId="4" fontId="10" fillId="3" borderId="13" xfId="0" applyNumberFormat="1" applyFont="1" applyFill="1" applyBorder="1" applyAlignment="1" applyProtection="1">
      <alignment horizontal="right"/>
      <protection locked="0"/>
    </xf>
    <xf numFmtId="4" fontId="2" fillId="3" borderId="13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Border="1" applyAlignment="1" applyProtection="1">
      <alignment horizontal="lef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166" fontId="2" fillId="0" borderId="11" xfId="0" applyNumberFormat="1" applyFont="1" applyBorder="1" applyAlignment="1" applyProtection="1">
      <alignment horizontal="right"/>
      <protection locked="0"/>
    </xf>
    <xf numFmtId="4" fontId="2" fillId="3" borderId="11" xfId="0" applyNumberFormat="1" applyFont="1" applyFill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Border="1" applyAlignment="1" applyProtection="1">
      <alignment horizontal="right"/>
      <protection locked="0"/>
    </xf>
    <xf numFmtId="40" fontId="10" fillId="0" borderId="28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Fill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left"/>
      <protection locked="0"/>
    </xf>
    <xf numFmtId="4" fontId="10" fillId="3" borderId="11" xfId="0" applyNumberFormat="1" applyFont="1" applyFill="1" applyBorder="1" applyAlignment="1" applyProtection="1">
      <alignment horizontal="right"/>
      <protection locked="0"/>
    </xf>
    <xf numFmtId="4" fontId="10" fillId="3" borderId="11" xfId="0" applyNumberFormat="1" applyFont="1" applyFill="1" applyBorder="1" applyAlignment="1" applyProtection="1">
      <alignment horizontal="right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166" fontId="10" fillId="0" borderId="13" xfId="0" applyNumberFormat="1" applyFont="1" applyBorder="1" applyAlignment="1" applyProtection="1">
      <alignment horizontal="right"/>
      <protection locked="0"/>
    </xf>
    <xf numFmtId="4" fontId="10" fillId="4" borderId="13" xfId="0" applyNumberFormat="1" applyFont="1" applyFill="1" applyBorder="1" applyAlignment="1" applyProtection="1">
      <alignment horizontal="right"/>
      <protection locked="0"/>
    </xf>
    <xf numFmtId="4" fontId="2" fillId="0" borderId="23" xfId="0" applyNumberFormat="1" applyFont="1" applyBorder="1" applyAlignment="1" applyProtection="1">
      <alignment horizontal="right"/>
      <protection/>
    </xf>
    <xf numFmtId="40" fontId="2" fillId="0" borderId="23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0" fillId="0" borderId="20" xfId="0" applyNumberFormat="1" applyFont="1" applyBorder="1"/>
    <xf numFmtId="43" fontId="13" fillId="0" borderId="30" xfId="2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" fontId="0" fillId="0" borderId="2" xfId="0" applyNumberFormat="1" applyBorder="1" applyAlignment="1">
      <alignment vertical="center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4" fillId="0" borderId="0" xfId="0" applyFont="1"/>
    <xf numFmtId="4" fontId="10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/>
    <xf numFmtId="4" fontId="8" fillId="0" borderId="0" xfId="0" applyNumberFormat="1" applyFont="1" applyBorder="1" applyAlignment="1" applyProtection="1">
      <alignment horizontal="left"/>
      <protection locked="0"/>
    </xf>
    <xf numFmtId="4" fontId="0" fillId="0" borderId="0" xfId="20" applyNumberFormat="1" applyFont="1"/>
    <xf numFmtId="4" fontId="0" fillId="0" borderId="0" xfId="20" applyNumberFormat="1" applyFont="1" applyBorder="1"/>
    <xf numFmtId="43" fontId="0" fillId="0" borderId="0" xfId="2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4" borderId="0" xfId="0" applyFont="1" applyFill="1"/>
    <xf numFmtId="4" fontId="0" fillId="4" borderId="0" xfId="0" applyNumberFormat="1" applyFont="1" applyFill="1"/>
    <xf numFmtId="167" fontId="0" fillId="0" borderId="0" xfId="0" applyNumberFormat="1" applyFont="1"/>
    <xf numFmtId="0" fontId="8" fillId="2" borderId="31" xfId="0" applyFont="1" applyFill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4" fontId="10" fillId="0" borderId="32" xfId="0" applyNumberFormat="1" applyFont="1" applyFill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28" xfId="0" applyNumberFormat="1" applyFont="1" applyBorder="1" applyAlignment="1" applyProtection="1">
      <alignment horizontal="right"/>
      <protection locked="0"/>
    </xf>
    <xf numFmtId="4" fontId="9" fillId="3" borderId="13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 applyFont="1" applyFill="1"/>
    <xf numFmtId="4" fontId="2" fillId="0" borderId="11" xfId="0" applyNumberFormat="1" applyFont="1" applyFill="1" applyBorder="1" applyAlignment="1" applyProtection="1">
      <alignment horizontal="right"/>
      <protection/>
    </xf>
    <xf numFmtId="4" fontId="10" fillId="0" borderId="16" xfId="0" applyNumberFormat="1" applyFont="1" applyFill="1" applyBorder="1" applyAlignment="1" applyProtection="1">
      <alignment horizontal="right"/>
      <protection/>
    </xf>
    <xf numFmtId="0" fontId="4" fillId="0" borderId="22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0" fillId="0" borderId="33" xfId="0" applyNumberFormat="1" applyFont="1" applyBorder="1" applyAlignment="1" applyProtection="1">
      <alignment horizontal="center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0" fontId="15" fillId="0" borderId="1" xfId="0" applyFont="1" applyBorder="1"/>
    <xf numFmtId="0" fontId="0" fillId="0" borderId="0" xfId="0" applyFont="1" applyFill="1" applyBorder="1"/>
    <xf numFmtId="14" fontId="4" fillId="0" borderId="1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2" borderId="20" xfId="0" applyFont="1" applyFill="1" applyBorder="1" applyAlignment="1" quotePrefix="1">
      <alignment horizontal="left"/>
    </xf>
    <xf numFmtId="0" fontId="0" fillId="2" borderId="20" xfId="0" applyFont="1" applyFill="1" applyBorder="1"/>
    <xf numFmtId="0" fontId="2" fillId="2" borderId="20" xfId="0" applyFont="1" applyFill="1" applyBorder="1"/>
    <xf numFmtId="0" fontId="10" fillId="2" borderId="20" xfId="0" applyFont="1" applyFill="1" applyBorder="1"/>
    <xf numFmtId="4" fontId="10" fillId="2" borderId="20" xfId="0" applyNumberFormat="1" applyFont="1" applyFill="1" applyBorder="1" applyAlignment="1" applyProtection="1">
      <alignment horizontal="right"/>
      <protection locked="0"/>
    </xf>
    <xf numFmtId="0" fontId="10" fillId="2" borderId="21" xfId="0" applyFont="1" applyFill="1" applyBorder="1"/>
    <xf numFmtId="0" fontId="10" fillId="2" borderId="2" xfId="0" applyFont="1" applyFill="1" applyBorder="1"/>
    <xf numFmtId="4" fontId="2" fillId="0" borderId="35" xfId="0" applyNumberFormat="1" applyFont="1" applyBorder="1" applyAlignment="1">
      <alignment horizontal="right"/>
    </xf>
    <xf numFmtId="0" fontId="4" fillId="0" borderId="0" xfId="0" applyFont="1" applyFill="1"/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/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36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/>
    <xf numFmtId="4" fontId="10" fillId="0" borderId="38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/>
    <xf numFmtId="4" fontId="2" fillId="0" borderId="39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/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10" fillId="0" borderId="28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4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Protection="1">
      <protection/>
    </xf>
    <xf numFmtId="4" fontId="0" fillId="0" borderId="2" xfId="0" applyNumberFormat="1" applyFont="1" applyBorder="1"/>
    <xf numFmtId="14" fontId="0" fillId="0" borderId="1" xfId="0" applyNumberFormat="1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9" fillId="0" borderId="13" xfId="0" applyNumberFormat="1" applyFont="1" applyBorder="1" applyAlignment="1" applyProtection="1">
      <alignment horizontal="left" wrapText="1"/>
      <protection locked="0"/>
    </xf>
    <xf numFmtId="4" fontId="10" fillId="0" borderId="36" xfId="0" applyNumberFormat="1" applyFont="1" applyFill="1" applyBorder="1" applyAlignment="1" applyProtection="1">
      <alignment horizontal="right"/>
      <protection/>
    </xf>
    <xf numFmtId="43" fontId="10" fillId="0" borderId="0" xfId="20" applyFont="1"/>
    <xf numFmtId="4" fontId="12" fillId="0" borderId="0" xfId="0" applyNumberFormat="1" applyFont="1" applyFill="1" applyProtection="1">
      <protection/>
    </xf>
    <xf numFmtId="167" fontId="10" fillId="0" borderId="0" xfId="0" applyNumberFormat="1" applyFont="1" applyFill="1"/>
    <xf numFmtId="168" fontId="0" fillId="0" borderId="0" xfId="0" applyNumberFormat="1" applyFont="1" applyFill="1"/>
    <xf numFmtId="4" fontId="0" fillId="0" borderId="0" xfId="0" applyNumberFormat="1" applyFont="1" applyFill="1" applyBorder="1"/>
    <xf numFmtId="0" fontId="9" fillId="0" borderId="1" xfId="0" applyFont="1" applyBorder="1" applyAlignment="1">
      <alignment wrapText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2" xfId="0" applyFont="1" applyBorder="1"/>
    <xf numFmtId="0" fontId="0" fillId="0" borderId="1" xfId="0" applyFont="1" applyBorder="1"/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1" fillId="0" borderId="22" xfId="0" applyNumberFormat="1" applyFont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0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4"/>
  <sheetViews>
    <sheetView tabSelected="1" zoomScale="85" zoomScaleNormal="85" workbookViewId="0" topLeftCell="A1">
      <selection activeCell="CI14" sqref="CI1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22.00390625" style="1" bestFit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0" width="15.00390625" style="1" hidden="1" customWidth="1"/>
    <col min="11" max="11" width="16.00390625" style="1" hidden="1" customWidth="1"/>
    <col min="12" max="12" width="24.8515625" style="1" hidden="1" customWidth="1"/>
    <col min="13" max="14" width="16.57421875" style="1" hidden="1" customWidth="1"/>
    <col min="15" max="16" width="15.57421875" style="1" hidden="1" customWidth="1"/>
    <col min="17" max="17" width="15.421875" style="1" hidden="1" customWidth="1"/>
    <col min="18" max="18" width="16.8515625" style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9.421875" style="1" hidden="1" customWidth="1"/>
    <col min="28" max="28" width="22.003906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2" width="16.7109375" style="1" hidden="1" customWidth="1"/>
    <col min="33" max="33" width="12.57421875" style="1" hidden="1" customWidth="1"/>
    <col min="34" max="36" width="16.7109375" style="1" hidden="1" customWidth="1"/>
    <col min="37" max="37" width="15.421875" style="1" hidden="1" customWidth="1"/>
    <col min="38" max="40" width="18.421875" style="1" hidden="1" customWidth="1"/>
    <col min="41" max="43" width="17.28125" style="1" hidden="1" customWidth="1"/>
    <col min="44" max="46" width="17.8515625" style="1" hidden="1" customWidth="1"/>
    <col min="47" max="47" width="16.57421875" style="1" hidden="1" customWidth="1"/>
    <col min="48" max="48" width="18.140625" style="1" hidden="1" customWidth="1"/>
    <col min="49" max="49" width="19.421875" style="1" hidden="1" customWidth="1"/>
    <col min="50" max="50" width="21.140625" style="1" hidden="1" customWidth="1"/>
    <col min="51" max="51" width="19.140625" style="1" hidden="1" customWidth="1"/>
    <col min="52" max="54" width="16.57421875" style="1" hidden="1" customWidth="1"/>
    <col min="55" max="55" width="15.28125" style="1" customWidth="1"/>
    <col min="56" max="56" width="17.28125" style="1" hidden="1" customWidth="1"/>
    <col min="57" max="57" width="14.28125" style="1" hidden="1" customWidth="1"/>
    <col min="58" max="58" width="17.140625" style="1" hidden="1" customWidth="1"/>
    <col min="59" max="59" width="16.57421875" style="1" hidden="1" customWidth="1"/>
    <col min="60" max="60" width="18.8515625" style="1" hidden="1" customWidth="1"/>
    <col min="61" max="62" width="17.8515625" style="1" hidden="1" customWidth="1"/>
    <col min="63" max="63" width="17.7109375" style="1" hidden="1" customWidth="1"/>
    <col min="64" max="64" width="16.421875" style="1" hidden="1" customWidth="1"/>
    <col min="65" max="65" width="17.00390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1.8515625" style="1" hidden="1" customWidth="1"/>
    <col min="70" max="70" width="14.421875" style="1" hidden="1" customWidth="1"/>
    <col min="71" max="71" width="15.28125" style="1" hidden="1" customWidth="1"/>
    <col min="72" max="72" width="16.57421875" style="1" hidden="1" customWidth="1"/>
    <col min="73" max="73" width="15.8515625" style="1" customWidth="1"/>
    <col min="74" max="74" width="12.7109375" style="1" hidden="1" customWidth="1"/>
    <col min="75" max="75" width="14.140625" style="1" hidden="1" customWidth="1"/>
    <col min="76" max="76" width="13.421875" style="1" hidden="1" customWidth="1"/>
    <col min="77" max="77" width="15.00390625" style="1" hidden="1" customWidth="1"/>
    <col min="78" max="78" width="15.8515625" style="1" customWidth="1"/>
    <col min="79" max="79" width="16.8515625" style="1" hidden="1" customWidth="1"/>
    <col min="80" max="80" width="16.57421875" style="1" hidden="1" customWidth="1"/>
    <col min="81" max="81" width="15.8515625" style="1" hidden="1" customWidth="1"/>
    <col min="82" max="82" width="17.140625" style="1" hidden="1" customWidth="1"/>
    <col min="83" max="83" width="19.421875" style="1" hidden="1" customWidth="1"/>
    <col min="84" max="84" width="16.421875" style="1" hidden="1" customWidth="1"/>
    <col min="85" max="85" width="12.57421875" style="1" hidden="1" customWidth="1"/>
    <col min="86" max="86" width="12.28125" style="1" customWidth="1"/>
    <col min="87" max="87" width="15.00390625" style="1" customWidth="1"/>
    <col min="88" max="88" width="12.421875" style="1" bestFit="1" customWidth="1"/>
    <col min="89" max="89" width="15.421875" style="1" bestFit="1" customWidth="1"/>
    <col min="90" max="90" width="12.421875" style="1" bestFit="1" customWidth="1"/>
    <col min="91" max="16384" width="11.421875" style="1" customWidth="1"/>
  </cols>
  <sheetData>
    <row r="1" spans="1:87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5"/>
    </row>
    <row r="2" spans="1:89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8"/>
      <c r="CK2" s="2"/>
    </row>
    <row r="3" spans="1:89" ht="18">
      <c r="A3" s="259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1"/>
      <c r="CK3" s="2"/>
    </row>
    <row r="4" spans="1:89" ht="20.25">
      <c r="A4" s="262" t="s">
        <v>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4"/>
      <c r="CK4" s="2"/>
    </row>
    <row r="5" spans="1:89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5"/>
      <c r="CK5" s="2"/>
    </row>
    <row r="6" spans="1:87" ht="12.75">
      <c r="A6" s="251" t="s">
        <v>4</v>
      </c>
      <c r="B6" s="252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7" t="s">
        <v>5</v>
      </c>
      <c r="AC6" s="7"/>
      <c r="AD6" s="7"/>
      <c r="AE6" s="7"/>
      <c r="AF6" s="7"/>
      <c r="AG6" s="7"/>
      <c r="AH6" s="7"/>
      <c r="AI6" s="7"/>
      <c r="AJ6" s="7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8" t="s">
        <v>6</v>
      </c>
      <c r="BV6" s="4"/>
      <c r="BW6" s="4"/>
      <c r="BX6" s="4"/>
      <c r="BY6" s="4"/>
      <c r="BZ6" s="9"/>
      <c r="CA6" s="10"/>
      <c r="CB6" s="11" t="s">
        <v>7</v>
      </c>
      <c r="CC6" s="4"/>
      <c r="CD6" s="4"/>
      <c r="CE6" s="4"/>
      <c r="CF6" s="4"/>
      <c r="CG6" s="4"/>
      <c r="CH6" s="9"/>
      <c r="CI6" s="5"/>
    </row>
    <row r="7" spans="1:87" ht="12.75">
      <c r="A7" s="251" t="s">
        <v>8</v>
      </c>
      <c r="B7" s="252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7" t="s">
        <v>9</v>
      </c>
      <c r="AC7" s="7"/>
      <c r="AD7" s="7"/>
      <c r="AE7" s="7"/>
      <c r="AF7" s="7"/>
      <c r="AG7" s="7"/>
      <c r="AH7" s="4"/>
      <c r="AI7" s="7"/>
      <c r="AJ7" s="7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8" t="s">
        <v>10</v>
      </c>
      <c r="BV7" s="4"/>
      <c r="BW7" s="4"/>
      <c r="BX7" s="4"/>
      <c r="BY7" s="4"/>
      <c r="BZ7" s="6"/>
      <c r="CA7" s="8"/>
      <c r="CB7" s="4">
        <v>2012</v>
      </c>
      <c r="CC7" s="4"/>
      <c r="CD7" s="4"/>
      <c r="CE7" s="4"/>
      <c r="CF7" s="4"/>
      <c r="CG7" s="4"/>
      <c r="CH7" s="6"/>
      <c r="CI7" s="5"/>
    </row>
    <row r="8" spans="1:87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4"/>
      <c r="AF8" s="13"/>
      <c r="AG8" s="13"/>
      <c r="AH8" s="13"/>
      <c r="AI8" s="13"/>
      <c r="AJ8" s="13"/>
      <c r="AK8" s="4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4"/>
    </row>
    <row r="9" spans="1:87" ht="12.75">
      <c r="A9" s="15" t="s">
        <v>11</v>
      </c>
      <c r="B9" s="16"/>
      <c r="C9" s="17" t="s">
        <v>12</v>
      </c>
      <c r="D9" s="17"/>
      <c r="E9" s="17" t="s">
        <v>13</v>
      </c>
      <c r="F9" s="16" t="s">
        <v>14</v>
      </c>
      <c r="G9" s="16"/>
      <c r="H9" s="17" t="s">
        <v>13</v>
      </c>
      <c r="I9" s="16" t="s">
        <v>14</v>
      </c>
      <c r="J9" s="16"/>
      <c r="K9" s="17" t="s">
        <v>13</v>
      </c>
      <c r="L9" s="16" t="s">
        <v>14</v>
      </c>
      <c r="M9" s="16"/>
      <c r="N9" s="17" t="s">
        <v>13</v>
      </c>
      <c r="O9" s="16" t="s">
        <v>14</v>
      </c>
      <c r="P9" s="16"/>
      <c r="Q9" s="17" t="s">
        <v>13</v>
      </c>
      <c r="R9" s="16" t="s">
        <v>14</v>
      </c>
      <c r="S9" s="16"/>
      <c r="T9" s="17" t="s">
        <v>13</v>
      </c>
      <c r="U9" s="16" t="s">
        <v>14</v>
      </c>
      <c r="V9" s="16" t="s">
        <v>14</v>
      </c>
      <c r="W9" s="16" t="s">
        <v>14</v>
      </c>
      <c r="X9" s="16" t="s">
        <v>14</v>
      </c>
      <c r="Y9" s="16" t="s">
        <v>14</v>
      </c>
      <c r="Z9" s="16" t="s">
        <v>14</v>
      </c>
      <c r="AA9" s="16" t="s">
        <v>14</v>
      </c>
      <c r="AB9" s="16" t="s">
        <v>14</v>
      </c>
      <c r="AC9" s="17" t="s">
        <v>15</v>
      </c>
      <c r="AD9" s="17" t="s">
        <v>15</v>
      </c>
      <c r="AE9" s="16" t="s">
        <v>15</v>
      </c>
      <c r="AF9" s="17" t="s">
        <v>15</v>
      </c>
      <c r="AG9" s="17" t="s">
        <v>15</v>
      </c>
      <c r="AH9" s="17" t="s">
        <v>15</v>
      </c>
      <c r="AI9" s="17"/>
      <c r="AJ9" s="17" t="s">
        <v>13</v>
      </c>
      <c r="AK9" s="16" t="s">
        <v>16</v>
      </c>
      <c r="AL9" s="17" t="s">
        <v>13</v>
      </c>
      <c r="AM9" s="17"/>
      <c r="AN9" s="17"/>
      <c r="AO9" s="16" t="s">
        <v>16</v>
      </c>
      <c r="AP9" s="17" t="s">
        <v>15</v>
      </c>
      <c r="AQ9" s="17" t="s">
        <v>15</v>
      </c>
      <c r="AR9" s="16" t="s">
        <v>15</v>
      </c>
      <c r="AS9" s="17"/>
      <c r="AT9" s="17"/>
      <c r="AU9" s="16" t="s">
        <v>16</v>
      </c>
      <c r="AV9" s="16" t="s">
        <v>15</v>
      </c>
      <c r="AW9" s="16" t="s">
        <v>16</v>
      </c>
      <c r="AX9" s="16" t="s">
        <v>16</v>
      </c>
      <c r="AY9" s="16" t="s">
        <v>16</v>
      </c>
      <c r="AZ9" s="16" t="s">
        <v>15</v>
      </c>
      <c r="BA9" s="17"/>
      <c r="BB9" s="17" t="s">
        <v>13</v>
      </c>
      <c r="BC9" s="16" t="s">
        <v>16</v>
      </c>
      <c r="BD9" s="16" t="s">
        <v>15</v>
      </c>
      <c r="BE9" s="17"/>
      <c r="BF9" s="17" t="s">
        <v>13</v>
      </c>
      <c r="BG9" s="16" t="s">
        <v>16</v>
      </c>
      <c r="BH9" s="16" t="s">
        <v>15</v>
      </c>
      <c r="BI9" s="16" t="s">
        <v>16</v>
      </c>
      <c r="BJ9" s="16" t="s">
        <v>15</v>
      </c>
      <c r="BK9" s="16" t="s">
        <v>15</v>
      </c>
      <c r="BL9" s="16" t="s">
        <v>16</v>
      </c>
      <c r="BM9" s="17" t="s">
        <v>15</v>
      </c>
      <c r="BN9" s="16" t="s">
        <v>16</v>
      </c>
      <c r="BO9" s="16" t="s">
        <v>15</v>
      </c>
      <c r="BP9" s="16" t="s">
        <v>16</v>
      </c>
      <c r="BQ9" s="16" t="s">
        <v>15</v>
      </c>
      <c r="BR9" s="16" t="s">
        <v>16</v>
      </c>
      <c r="BS9" s="16" t="s">
        <v>15</v>
      </c>
      <c r="BT9" s="16" t="s">
        <v>16</v>
      </c>
      <c r="BU9" s="16" t="s">
        <v>17</v>
      </c>
      <c r="BV9" s="16" t="s">
        <v>18</v>
      </c>
      <c r="BW9" s="16" t="s">
        <v>18</v>
      </c>
      <c r="BX9" s="16" t="s">
        <v>18</v>
      </c>
      <c r="BY9" s="16" t="s">
        <v>18</v>
      </c>
      <c r="BZ9" s="16" t="s">
        <v>18</v>
      </c>
      <c r="CA9" s="16" t="s">
        <v>18</v>
      </c>
      <c r="CB9" s="16" t="s">
        <v>18</v>
      </c>
      <c r="CC9" s="16" t="s">
        <v>18</v>
      </c>
      <c r="CD9" s="16" t="s">
        <v>18</v>
      </c>
      <c r="CE9" s="16" t="s">
        <v>18</v>
      </c>
      <c r="CF9" s="16" t="s">
        <v>18</v>
      </c>
      <c r="CG9" s="16" t="s">
        <v>18</v>
      </c>
      <c r="CH9" s="16" t="s">
        <v>18</v>
      </c>
      <c r="CI9" s="16" t="s">
        <v>19</v>
      </c>
    </row>
    <row r="10" spans="1:87" ht="12.75">
      <c r="A10" s="18" t="s">
        <v>20</v>
      </c>
      <c r="B10" s="19" t="s">
        <v>21</v>
      </c>
      <c r="C10" s="20" t="s">
        <v>22</v>
      </c>
      <c r="D10" s="19" t="s">
        <v>23</v>
      </c>
      <c r="E10" s="19" t="s">
        <v>24</v>
      </c>
      <c r="F10" s="19" t="s">
        <v>25</v>
      </c>
      <c r="G10" s="20" t="s">
        <v>23</v>
      </c>
      <c r="H10" s="20" t="s">
        <v>24</v>
      </c>
      <c r="I10" s="19" t="s">
        <v>25</v>
      </c>
      <c r="J10" s="20" t="s">
        <v>23</v>
      </c>
      <c r="K10" s="20" t="s">
        <v>24</v>
      </c>
      <c r="L10" s="19" t="s">
        <v>25</v>
      </c>
      <c r="M10" s="20" t="s">
        <v>23</v>
      </c>
      <c r="N10" s="20" t="s">
        <v>24</v>
      </c>
      <c r="O10" s="19" t="s">
        <v>25</v>
      </c>
      <c r="P10" s="20" t="s">
        <v>23</v>
      </c>
      <c r="Q10" s="20" t="s">
        <v>24</v>
      </c>
      <c r="R10" s="19" t="s">
        <v>25</v>
      </c>
      <c r="S10" s="20" t="s">
        <v>23</v>
      </c>
      <c r="T10" s="20" t="s">
        <v>24</v>
      </c>
      <c r="U10" s="19" t="s">
        <v>25</v>
      </c>
      <c r="V10" s="19" t="s">
        <v>25</v>
      </c>
      <c r="W10" s="19" t="s">
        <v>25</v>
      </c>
      <c r="X10" s="19" t="s">
        <v>25</v>
      </c>
      <c r="Y10" s="19" t="s">
        <v>25</v>
      </c>
      <c r="Z10" s="19" t="s">
        <v>25</v>
      </c>
      <c r="AA10" s="19" t="s">
        <v>25</v>
      </c>
      <c r="AB10" s="19" t="s">
        <v>25</v>
      </c>
      <c r="AC10" s="20" t="s">
        <v>26</v>
      </c>
      <c r="AD10" s="20" t="s">
        <v>27</v>
      </c>
      <c r="AE10" s="20" t="s">
        <v>22</v>
      </c>
      <c r="AF10" s="20" t="s">
        <v>26</v>
      </c>
      <c r="AG10" s="20" t="s">
        <v>28</v>
      </c>
      <c r="AH10" s="20" t="s">
        <v>29</v>
      </c>
      <c r="AI10" s="19" t="s">
        <v>23</v>
      </c>
      <c r="AJ10" s="19" t="s">
        <v>24</v>
      </c>
      <c r="AK10" s="19" t="s">
        <v>30</v>
      </c>
      <c r="AL10" s="20" t="s">
        <v>31</v>
      </c>
      <c r="AM10" s="20" t="s">
        <v>32</v>
      </c>
      <c r="AN10" s="20" t="s">
        <v>24</v>
      </c>
      <c r="AO10" s="19" t="s">
        <v>30</v>
      </c>
      <c r="AP10" s="20" t="s">
        <v>26</v>
      </c>
      <c r="AQ10" s="20" t="s">
        <v>28</v>
      </c>
      <c r="AR10" s="19" t="s">
        <v>22</v>
      </c>
      <c r="AS10" s="20" t="s">
        <v>32</v>
      </c>
      <c r="AT10" s="20" t="s">
        <v>24</v>
      </c>
      <c r="AU10" s="19" t="s">
        <v>30</v>
      </c>
      <c r="AV10" s="19" t="s">
        <v>22</v>
      </c>
      <c r="AW10" s="19" t="s">
        <v>33</v>
      </c>
      <c r="AX10" s="19" t="s">
        <v>34</v>
      </c>
      <c r="AY10" s="19" t="s">
        <v>30</v>
      </c>
      <c r="AZ10" s="19" t="s">
        <v>22</v>
      </c>
      <c r="BA10" s="19" t="s">
        <v>23</v>
      </c>
      <c r="BB10" s="19" t="s">
        <v>24</v>
      </c>
      <c r="BC10" s="19" t="s">
        <v>30</v>
      </c>
      <c r="BD10" s="19" t="s">
        <v>22</v>
      </c>
      <c r="BE10" s="19" t="s">
        <v>23</v>
      </c>
      <c r="BF10" s="19" t="s">
        <v>24</v>
      </c>
      <c r="BG10" s="19" t="s">
        <v>30</v>
      </c>
      <c r="BH10" s="21" t="s">
        <v>22</v>
      </c>
      <c r="BI10" s="21" t="s">
        <v>30</v>
      </c>
      <c r="BJ10" s="19" t="s">
        <v>22</v>
      </c>
      <c r="BK10" s="19" t="s">
        <v>22</v>
      </c>
      <c r="BL10" s="19" t="s">
        <v>30</v>
      </c>
      <c r="BM10" s="20" t="s">
        <v>22</v>
      </c>
      <c r="BN10" s="19" t="s">
        <v>30</v>
      </c>
      <c r="BO10" s="19" t="s">
        <v>22</v>
      </c>
      <c r="BP10" s="19" t="s">
        <v>30</v>
      </c>
      <c r="BQ10" s="19" t="s">
        <v>22</v>
      </c>
      <c r="BR10" s="19" t="s">
        <v>30</v>
      </c>
      <c r="BS10" s="19" t="s">
        <v>22</v>
      </c>
      <c r="BT10" s="19" t="s">
        <v>30</v>
      </c>
      <c r="BU10" s="19" t="s">
        <v>30</v>
      </c>
      <c r="BV10" s="19" t="s">
        <v>35</v>
      </c>
      <c r="BW10" s="19" t="s">
        <v>35</v>
      </c>
      <c r="BX10" s="19" t="s">
        <v>35</v>
      </c>
      <c r="BY10" s="19" t="s">
        <v>35</v>
      </c>
      <c r="BZ10" s="19" t="s">
        <v>35</v>
      </c>
      <c r="CA10" s="19" t="s">
        <v>35</v>
      </c>
      <c r="CB10" s="19" t="s">
        <v>35</v>
      </c>
      <c r="CC10" s="19" t="s">
        <v>35</v>
      </c>
      <c r="CD10" s="19" t="s">
        <v>35</v>
      </c>
      <c r="CE10" s="19" t="s">
        <v>35</v>
      </c>
      <c r="CF10" s="19" t="s">
        <v>35</v>
      </c>
      <c r="CG10" s="19" t="s">
        <v>35</v>
      </c>
      <c r="CH10" s="19" t="s">
        <v>36</v>
      </c>
      <c r="CI10" s="19" t="s">
        <v>37</v>
      </c>
    </row>
    <row r="11" spans="1:87" ht="13.5" thickBot="1">
      <c r="A11" s="22"/>
      <c r="B11" s="23" t="s">
        <v>38</v>
      </c>
      <c r="C11" s="23" t="s">
        <v>39</v>
      </c>
      <c r="D11" s="23" t="s">
        <v>40</v>
      </c>
      <c r="E11" s="23" t="s">
        <v>40</v>
      </c>
      <c r="F11" s="23" t="s">
        <v>40</v>
      </c>
      <c r="G11" s="23" t="s">
        <v>41</v>
      </c>
      <c r="H11" s="23" t="s">
        <v>42</v>
      </c>
      <c r="I11" s="23" t="s">
        <v>41</v>
      </c>
      <c r="J11" s="23" t="s">
        <v>43</v>
      </c>
      <c r="K11" s="23" t="s">
        <v>44</v>
      </c>
      <c r="L11" s="23" t="s">
        <v>43</v>
      </c>
      <c r="M11" s="23" t="s">
        <v>45</v>
      </c>
      <c r="N11" s="23" t="s">
        <v>45</v>
      </c>
      <c r="O11" s="23" t="s">
        <v>45</v>
      </c>
      <c r="P11" s="23" t="s">
        <v>46</v>
      </c>
      <c r="Q11" s="23" t="s">
        <v>46</v>
      </c>
      <c r="R11" s="23" t="s">
        <v>47</v>
      </c>
      <c r="S11" s="23" t="s">
        <v>48</v>
      </c>
      <c r="T11" s="23" t="s">
        <v>48</v>
      </c>
      <c r="U11" s="23" t="s">
        <v>49</v>
      </c>
      <c r="V11" s="23" t="s">
        <v>50</v>
      </c>
      <c r="W11" s="23" t="s">
        <v>51</v>
      </c>
      <c r="X11" s="23" t="s">
        <v>52</v>
      </c>
      <c r="Y11" s="23" t="s">
        <v>53</v>
      </c>
      <c r="Z11" s="23" t="s">
        <v>54</v>
      </c>
      <c r="AA11" s="23" t="s">
        <v>39</v>
      </c>
      <c r="AB11" s="23" t="s">
        <v>55</v>
      </c>
      <c r="AC11" s="23" t="s">
        <v>56</v>
      </c>
      <c r="AD11" s="23" t="s">
        <v>56</v>
      </c>
      <c r="AE11" s="23" t="s">
        <v>56</v>
      </c>
      <c r="AF11" s="23" t="s">
        <v>57</v>
      </c>
      <c r="AG11" s="23" t="s">
        <v>57</v>
      </c>
      <c r="AH11" s="23" t="s">
        <v>58</v>
      </c>
      <c r="AI11" s="23" t="s">
        <v>40</v>
      </c>
      <c r="AJ11" s="23" t="s">
        <v>40</v>
      </c>
      <c r="AK11" s="23" t="s">
        <v>40</v>
      </c>
      <c r="AL11" s="23" t="s">
        <v>42</v>
      </c>
      <c r="AM11" s="23" t="s">
        <v>41</v>
      </c>
      <c r="AN11" s="23" t="s">
        <v>41</v>
      </c>
      <c r="AO11" s="23" t="s">
        <v>41</v>
      </c>
      <c r="AP11" s="23" t="s">
        <v>59</v>
      </c>
      <c r="AQ11" s="23" t="s">
        <v>59</v>
      </c>
      <c r="AR11" s="23" t="s">
        <v>59</v>
      </c>
      <c r="AS11" s="23" t="s">
        <v>43</v>
      </c>
      <c r="AT11" s="23" t="s">
        <v>43</v>
      </c>
      <c r="AU11" s="23" t="s">
        <v>43</v>
      </c>
      <c r="AV11" s="23" t="s">
        <v>60</v>
      </c>
      <c r="AW11" s="23" t="s">
        <v>45</v>
      </c>
      <c r="AX11" s="23" t="s">
        <v>45</v>
      </c>
      <c r="AY11" s="23" t="s">
        <v>45</v>
      </c>
      <c r="AZ11" s="23" t="s">
        <v>61</v>
      </c>
      <c r="BA11" s="23" t="s">
        <v>46</v>
      </c>
      <c r="BB11" s="23" t="s">
        <v>46</v>
      </c>
      <c r="BC11" s="23" t="s">
        <v>46</v>
      </c>
      <c r="BD11" s="23" t="s">
        <v>62</v>
      </c>
      <c r="BE11" s="23" t="s">
        <v>48</v>
      </c>
      <c r="BF11" s="23" t="s">
        <v>48</v>
      </c>
      <c r="BG11" s="23" t="s">
        <v>48</v>
      </c>
      <c r="BH11" s="23" t="s">
        <v>62</v>
      </c>
      <c r="BI11" s="23" t="s">
        <v>63</v>
      </c>
      <c r="BJ11" s="23" t="s">
        <v>50</v>
      </c>
      <c r="BK11" s="23" t="s">
        <v>64</v>
      </c>
      <c r="BL11" s="23" t="s">
        <v>51</v>
      </c>
      <c r="BM11" s="23" t="s">
        <v>65</v>
      </c>
      <c r="BN11" s="23" t="s">
        <v>52</v>
      </c>
      <c r="BO11" s="23" t="s">
        <v>53</v>
      </c>
      <c r="BP11" s="23" t="s">
        <v>66</v>
      </c>
      <c r="BQ11" s="23" t="s">
        <v>67</v>
      </c>
      <c r="BR11" s="23" t="s">
        <v>54</v>
      </c>
      <c r="BS11" s="23" t="s">
        <v>68</v>
      </c>
      <c r="BT11" s="23" t="s">
        <v>39</v>
      </c>
      <c r="BU11" s="23" t="s">
        <v>69</v>
      </c>
      <c r="BV11" s="23" t="s">
        <v>40</v>
      </c>
      <c r="BW11" s="23" t="s">
        <v>41</v>
      </c>
      <c r="BX11" s="23" t="s">
        <v>43</v>
      </c>
      <c r="BY11" s="23" t="s">
        <v>45</v>
      </c>
      <c r="BZ11" s="23" t="s">
        <v>46</v>
      </c>
      <c r="CA11" s="23" t="s">
        <v>70</v>
      </c>
      <c r="CB11" s="23" t="s">
        <v>63</v>
      </c>
      <c r="CC11" s="23" t="s">
        <v>51</v>
      </c>
      <c r="CD11" s="23" t="s">
        <v>52</v>
      </c>
      <c r="CE11" s="23" t="s">
        <v>66</v>
      </c>
      <c r="CF11" s="23" t="s">
        <v>54</v>
      </c>
      <c r="CG11" s="23" t="s">
        <v>39</v>
      </c>
      <c r="CH11" s="23" t="s">
        <v>69</v>
      </c>
      <c r="CI11" s="23" t="s">
        <v>71</v>
      </c>
    </row>
    <row r="12" spans="1:87" ht="13.5" thickBot="1">
      <c r="A12" s="24">
        <v>1</v>
      </c>
      <c r="B12" s="24">
        <v>2</v>
      </c>
      <c r="C12" s="24">
        <v>3</v>
      </c>
      <c r="D12" s="24"/>
      <c r="E12" s="24"/>
      <c r="F12" s="24">
        <v>3</v>
      </c>
      <c r="G12" s="24"/>
      <c r="H12" s="24"/>
      <c r="I12" s="25">
        <v>3</v>
      </c>
      <c r="J12" s="25"/>
      <c r="K12" s="25"/>
      <c r="L12" s="25">
        <v>3</v>
      </c>
      <c r="M12" s="25"/>
      <c r="N12" s="25"/>
      <c r="O12" s="25">
        <v>3</v>
      </c>
      <c r="P12" s="25"/>
      <c r="Q12" s="25"/>
      <c r="R12" s="25">
        <v>3</v>
      </c>
      <c r="S12" s="25"/>
      <c r="T12" s="25"/>
      <c r="U12" s="25">
        <v>3</v>
      </c>
      <c r="V12" s="25">
        <v>3</v>
      </c>
      <c r="W12" s="25">
        <v>3</v>
      </c>
      <c r="X12" s="25">
        <v>3</v>
      </c>
      <c r="Y12" s="25">
        <v>3</v>
      </c>
      <c r="Z12" s="25">
        <v>3</v>
      </c>
      <c r="AA12" s="25">
        <v>3</v>
      </c>
      <c r="AB12" s="24">
        <v>4</v>
      </c>
      <c r="AC12" s="24"/>
      <c r="AD12" s="24"/>
      <c r="AE12" s="24">
        <v>5</v>
      </c>
      <c r="AF12" s="24"/>
      <c r="AG12" s="24"/>
      <c r="AH12" s="24"/>
      <c r="AI12" s="24"/>
      <c r="AJ12" s="24"/>
      <c r="AK12" s="24">
        <v>5</v>
      </c>
      <c r="AL12" s="24"/>
      <c r="AM12" s="24"/>
      <c r="AN12" s="24"/>
      <c r="AO12" s="24">
        <v>5</v>
      </c>
      <c r="AP12" s="24"/>
      <c r="AQ12" s="24"/>
      <c r="AR12" s="24">
        <v>5</v>
      </c>
      <c r="AS12" s="24"/>
      <c r="AT12" s="24"/>
      <c r="AU12" s="24">
        <v>5</v>
      </c>
      <c r="AV12" s="24">
        <v>5</v>
      </c>
      <c r="AW12" s="24"/>
      <c r="AX12" s="24"/>
      <c r="AY12" s="24">
        <v>5</v>
      </c>
      <c r="AZ12" s="24">
        <v>5</v>
      </c>
      <c r="BA12" s="24"/>
      <c r="BB12" s="24"/>
      <c r="BC12" s="24">
        <v>5</v>
      </c>
      <c r="BD12" s="24">
        <v>5</v>
      </c>
      <c r="BE12" s="24"/>
      <c r="BF12" s="24"/>
      <c r="BG12" s="24">
        <v>5</v>
      </c>
      <c r="BH12" s="24">
        <v>5</v>
      </c>
      <c r="BI12" s="24">
        <v>5</v>
      </c>
      <c r="BJ12" s="24"/>
      <c r="BK12" s="24">
        <v>5</v>
      </c>
      <c r="BL12" s="24">
        <v>5</v>
      </c>
      <c r="BM12" s="24">
        <v>5</v>
      </c>
      <c r="BN12" s="24">
        <v>5</v>
      </c>
      <c r="BO12" s="24">
        <v>5</v>
      </c>
      <c r="BP12" s="24">
        <v>5</v>
      </c>
      <c r="BQ12" s="24">
        <v>5</v>
      </c>
      <c r="BR12" s="24">
        <v>5</v>
      </c>
      <c r="BS12" s="24">
        <v>5</v>
      </c>
      <c r="BT12" s="24">
        <v>5</v>
      </c>
      <c r="BU12" s="24">
        <v>6</v>
      </c>
      <c r="BV12" s="24">
        <v>7</v>
      </c>
      <c r="BW12" s="24">
        <v>7</v>
      </c>
      <c r="BX12" s="24">
        <v>7</v>
      </c>
      <c r="BY12" s="24">
        <v>7</v>
      </c>
      <c r="BZ12" s="24">
        <v>7</v>
      </c>
      <c r="CA12" s="24">
        <v>7</v>
      </c>
      <c r="CB12" s="24">
        <v>7</v>
      </c>
      <c r="CC12" s="24">
        <v>7</v>
      </c>
      <c r="CD12" s="24">
        <v>7</v>
      </c>
      <c r="CE12" s="24">
        <v>7</v>
      </c>
      <c r="CF12" s="24">
        <v>7</v>
      </c>
      <c r="CG12" s="24">
        <v>7</v>
      </c>
      <c r="CH12" s="24">
        <v>8</v>
      </c>
      <c r="CI12" s="24">
        <v>9</v>
      </c>
    </row>
    <row r="13" spans="1:88" ht="24.75" customHeight="1">
      <c r="A13" s="26" t="s">
        <v>72</v>
      </c>
      <c r="B13" s="27">
        <v>11352400000</v>
      </c>
      <c r="C13" s="28">
        <f>948316491-465911826</f>
        <v>482404665</v>
      </c>
      <c r="D13" s="28"/>
      <c r="E13" s="28">
        <v>0</v>
      </c>
      <c r="F13" s="28">
        <v>119834443.72</v>
      </c>
      <c r="G13" s="28">
        <v>0</v>
      </c>
      <c r="H13" s="28">
        <v>0</v>
      </c>
      <c r="I13" s="28">
        <v>468697704.35</v>
      </c>
      <c r="J13" s="28"/>
      <c r="K13" s="28">
        <v>0</v>
      </c>
      <c r="L13" s="28">
        <v>21291780.53</v>
      </c>
      <c r="M13" s="28">
        <v>0</v>
      </c>
      <c r="N13" s="28">
        <v>0</v>
      </c>
      <c r="O13" s="28">
        <v>610012285.03</v>
      </c>
      <c r="P13" s="28">
        <v>0</v>
      </c>
      <c r="Q13" s="28">
        <v>0</v>
      </c>
      <c r="R13" s="29">
        <v>178021252.72</v>
      </c>
      <c r="S13" s="29">
        <v>0</v>
      </c>
      <c r="T13" s="29">
        <v>0</v>
      </c>
      <c r="U13" s="29">
        <f>+S13+T13</f>
        <v>0</v>
      </c>
      <c r="V13" s="30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31">
        <f>SUM(C13+F13+I13+L13+O13+R13+U13+V13+W13+X13+Y13+Z13+AA13)</f>
        <v>1880262131.3500001</v>
      </c>
      <c r="AC13" s="32"/>
      <c r="AD13" s="32">
        <v>23214011.2</v>
      </c>
      <c r="AE13" s="33">
        <v>247768975</v>
      </c>
      <c r="AF13" s="33">
        <v>1000000</v>
      </c>
      <c r="AG13" s="33">
        <v>0</v>
      </c>
      <c r="AH13" s="33">
        <v>0</v>
      </c>
      <c r="AI13" s="34"/>
      <c r="AJ13" s="34">
        <v>0</v>
      </c>
      <c r="AK13" s="35">
        <v>3066908.72</v>
      </c>
      <c r="AL13" s="35"/>
      <c r="AM13" s="35">
        <v>0</v>
      </c>
      <c r="AN13" s="35">
        <v>0</v>
      </c>
      <c r="AO13" s="36">
        <v>574514017.35</v>
      </c>
      <c r="AP13" s="37"/>
      <c r="AQ13" s="37"/>
      <c r="AR13" s="38"/>
      <c r="AS13" s="37"/>
      <c r="AT13" s="37">
        <v>0</v>
      </c>
      <c r="AU13" s="35">
        <v>5891522.53</v>
      </c>
      <c r="AV13" s="35">
        <v>0</v>
      </c>
      <c r="AW13" s="35">
        <v>0</v>
      </c>
      <c r="AX13" s="35">
        <v>0</v>
      </c>
      <c r="AY13" s="35">
        <v>348112341.03</v>
      </c>
      <c r="AZ13" s="35">
        <v>1400000</v>
      </c>
      <c r="BA13" s="35">
        <v>0</v>
      </c>
      <c r="BB13" s="35">
        <v>0</v>
      </c>
      <c r="BC13" s="29">
        <v>269461110.72</v>
      </c>
      <c r="BD13" s="29">
        <v>0</v>
      </c>
      <c r="BE13" s="29"/>
      <c r="BF13" s="29">
        <v>0</v>
      </c>
      <c r="BG13" s="29">
        <f>BE13+BF13</f>
        <v>0</v>
      </c>
      <c r="BH13" s="29">
        <v>0</v>
      </c>
      <c r="BI13" s="29">
        <v>0</v>
      </c>
      <c r="BJ13" s="29"/>
      <c r="BK13" s="29"/>
      <c r="BL13" s="29">
        <v>0</v>
      </c>
      <c r="BM13" s="29">
        <v>0</v>
      </c>
      <c r="BN13" s="29">
        <v>0</v>
      </c>
      <c r="BO13" s="29"/>
      <c r="BP13" s="29">
        <v>0</v>
      </c>
      <c r="BQ13" s="29"/>
      <c r="BR13" s="29">
        <v>0</v>
      </c>
      <c r="BS13" s="29"/>
      <c r="BT13" s="29">
        <v>0</v>
      </c>
      <c r="BU13" s="27">
        <f>AE13+AO13+AK13+AH13+AU13+AR13+AY13+BC13+BG13+BI13+BL13+BN13+BP13+BR13+BT13+BH13+BD13+AF13+AZ13</f>
        <v>1451214875.3500001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/>
      <c r="CD13" s="28">
        <v>0</v>
      </c>
      <c r="CE13" s="28">
        <v>0</v>
      </c>
      <c r="CF13" s="28">
        <v>0</v>
      </c>
      <c r="CG13" s="28">
        <v>0</v>
      </c>
      <c r="CH13" s="36">
        <f>SUM(BV13:CG13)</f>
        <v>0</v>
      </c>
      <c r="CI13" s="39">
        <f>SUM(AB13-BU13-CH13)</f>
        <v>429047256</v>
      </c>
      <c r="CJ13" s="2"/>
    </row>
    <row r="14" spans="1:87" ht="24.75" customHeight="1">
      <c r="A14" s="40" t="s">
        <v>73</v>
      </c>
      <c r="B14" s="27"/>
      <c r="C14" s="27">
        <v>0</v>
      </c>
      <c r="D14" s="27"/>
      <c r="E14" s="27"/>
      <c r="F14" s="27">
        <v>313771</v>
      </c>
      <c r="G14" s="27"/>
      <c r="H14" s="27"/>
      <c r="I14" s="27">
        <v>357499</v>
      </c>
      <c r="J14" s="27"/>
      <c r="K14" s="27"/>
      <c r="L14" s="27">
        <v>359926</v>
      </c>
      <c r="M14" s="27"/>
      <c r="N14" s="27"/>
      <c r="O14" s="27">
        <v>493343</v>
      </c>
      <c r="P14" s="27"/>
      <c r="Q14" s="27"/>
      <c r="R14" s="30">
        <v>278720</v>
      </c>
      <c r="S14" s="30"/>
      <c r="T14" s="30"/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1">
        <f>SUM(C14+F14+I14+L14+O14+R14+U14+V14+W14+X14+Y14+Z14+AA14)</f>
        <v>1803259</v>
      </c>
      <c r="AC14" s="31"/>
      <c r="AD14" s="31">
        <v>0</v>
      </c>
      <c r="AE14" s="31">
        <v>0</v>
      </c>
      <c r="AF14" s="31"/>
      <c r="AG14" s="31"/>
      <c r="AH14" s="31">
        <f>4-4</f>
        <v>0</v>
      </c>
      <c r="AI14" s="41"/>
      <c r="AJ14" s="41"/>
      <c r="AK14" s="41">
        <v>313771</v>
      </c>
      <c r="AL14" s="41"/>
      <c r="AM14" s="41"/>
      <c r="AN14" s="41"/>
      <c r="AO14" s="41">
        <f>+I14</f>
        <v>357499</v>
      </c>
      <c r="AP14" s="41"/>
      <c r="AQ14" s="41"/>
      <c r="AR14" s="41"/>
      <c r="AS14" s="41"/>
      <c r="AT14" s="41">
        <v>0</v>
      </c>
      <c r="AU14" s="41">
        <v>359926</v>
      </c>
      <c r="AV14" s="38">
        <v>0</v>
      </c>
      <c r="AW14" s="38"/>
      <c r="AX14" s="38"/>
      <c r="AY14" s="38">
        <v>493343</v>
      </c>
      <c r="AZ14" s="38">
        <v>0</v>
      </c>
      <c r="BA14" s="38"/>
      <c r="BB14" s="38"/>
      <c r="BC14" s="30">
        <v>269324</v>
      </c>
      <c r="BD14" s="30">
        <v>0</v>
      </c>
      <c r="BE14" s="30"/>
      <c r="BF14" s="30"/>
      <c r="BG14" s="30">
        <v>0</v>
      </c>
      <c r="BH14" s="30">
        <v>0</v>
      </c>
      <c r="BI14" s="30">
        <v>0</v>
      </c>
      <c r="BJ14" s="30"/>
      <c r="BK14" s="30"/>
      <c r="BL14" s="30">
        <v>0</v>
      </c>
      <c r="BM14" s="30">
        <v>0</v>
      </c>
      <c r="BN14" s="30">
        <v>0</v>
      </c>
      <c r="BO14" s="30"/>
      <c r="BP14" s="30">
        <v>0</v>
      </c>
      <c r="BQ14" s="30"/>
      <c r="BR14" s="30">
        <v>0</v>
      </c>
      <c r="BS14" s="30"/>
      <c r="BT14" s="30">
        <v>0</v>
      </c>
      <c r="BU14" s="27">
        <f>AO14+AK14+AH14+AU14+AR14+AY14+BC14+BG14+BI14+BL14:BL15+BN14+BP14+BR14+BT14</f>
        <v>1793863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/>
      <c r="CD14" s="27">
        <v>0</v>
      </c>
      <c r="CE14" s="27">
        <v>0</v>
      </c>
      <c r="CF14" s="27">
        <v>0</v>
      </c>
      <c r="CG14" s="27">
        <v>0</v>
      </c>
      <c r="CH14" s="42">
        <f>SUM(BV14:CG14)</f>
        <v>0</v>
      </c>
      <c r="CI14" s="39">
        <f>SUM(AB14-BU14-CH14)</f>
        <v>9396</v>
      </c>
    </row>
    <row r="15" spans="1:89" ht="25.5" customHeight="1">
      <c r="A15" s="40" t="s">
        <v>74</v>
      </c>
      <c r="B15" s="27"/>
      <c r="C15" s="27">
        <v>0</v>
      </c>
      <c r="D15" s="27"/>
      <c r="E15" s="27"/>
      <c r="F15" s="27">
        <v>0</v>
      </c>
      <c r="G15" s="27"/>
      <c r="H15" s="27"/>
      <c r="I15" s="27">
        <v>0</v>
      </c>
      <c r="J15" s="27"/>
      <c r="K15" s="27"/>
      <c r="L15" s="27"/>
      <c r="M15" s="27"/>
      <c r="N15" s="27"/>
      <c r="O15" s="43">
        <v>0</v>
      </c>
      <c r="P15" s="43"/>
      <c r="Q15" s="43"/>
      <c r="R15" s="30">
        <v>0</v>
      </c>
      <c r="S15" s="30">
        <v>0</v>
      </c>
      <c r="T15" s="30"/>
      <c r="U15" s="30">
        <v>0</v>
      </c>
      <c r="V15" s="30">
        <v>0</v>
      </c>
      <c r="W15" s="30"/>
      <c r="X15" s="30">
        <v>0</v>
      </c>
      <c r="Y15" s="30">
        <v>0</v>
      </c>
      <c r="Z15" s="30">
        <v>0</v>
      </c>
      <c r="AA15" s="30">
        <v>0</v>
      </c>
      <c r="AB15" s="41">
        <f>SUM(C15+F15+I15+L15+O15+R15+U15+V15+W15+X15+Y15+AA15+Z15)</f>
        <v>0</v>
      </c>
      <c r="AC15" s="31"/>
      <c r="AD15" s="31"/>
      <c r="AE15" s="31">
        <v>0</v>
      </c>
      <c r="AF15" s="31"/>
      <c r="AG15" s="31"/>
      <c r="AH15" s="31">
        <f>AE15+AG15+AF15</f>
        <v>0</v>
      </c>
      <c r="AI15" s="41"/>
      <c r="AJ15" s="41"/>
      <c r="AK15" s="41"/>
      <c r="AL15" s="41"/>
      <c r="AM15" s="41"/>
      <c r="AN15" s="41"/>
      <c r="AO15" s="41">
        <v>0</v>
      </c>
      <c r="AP15" s="41"/>
      <c r="AQ15" s="41"/>
      <c r="AR15" s="41"/>
      <c r="AS15" s="41"/>
      <c r="AT15" s="41"/>
      <c r="AU15" s="41">
        <f>AS15+AT15</f>
        <v>0</v>
      </c>
      <c r="AV15" s="38">
        <v>0</v>
      </c>
      <c r="AW15" s="38"/>
      <c r="AX15" s="38"/>
      <c r="AY15" s="38">
        <v>0</v>
      </c>
      <c r="AZ15" s="38">
        <v>0</v>
      </c>
      <c r="BA15" s="38"/>
      <c r="BB15" s="38"/>
      <c r="BC15" s="30">
        <v>0</v>
      </c>
      <c r="BD15" s="30">
        <v>0</v>
      </c>
      <c r="BE15" s="30"/>
      <c r="BF15" s="30"/>
      <c r="BG15" s="30">
        <v>0</v>
      </c>
      <c r="BH15" s="30">
        <v>0</v>
      </c>
      <c r="BI15" s="30">
        <v>0</v>
      </c>
      <c r="BJ15" s="30"/>
      <c r="BK15" s="30"/>
      <c r="BL15" s="30"/>
      <c r="BM15" s="30">
        <v>0</v>
      </c>
      <c r="BN15" s="30">
        <v>0</v>
      </c>
      <c r="BO15" s="30"/>
      <c r="BP15" s="30">
        <v>0</v>
      </c>
      <c r="BQ15" s="30"/>
      <c r="BR15" s="30">
        <v>0</v>
      </c>
      <c r="BS15" s="30"/>
      <c r="BT15" s="30">
        <v>0</v>
      </c>
      <c r="BU15" s="27">
        <f>AO15+AK15+AH15+AU15+AR15+AY15+BC15+BG15+BI15+BL15:BL16+BN15+BP15+BR15+BT15</f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/>
      <c r="CD15" s="27">
        <v>0</v>
      </c>
      <c r="CE15" s="27">
        <v>0</v>
      </c>
      <c r="CF15" s="27">
        <v>0</v>
      </c>
      <c r="CG15" s="27">
        <v>0</v>
      </c>
      <c r="CH15" s="42">
        <f>SUM(BV15:CG15)</f>
        <v>0</v>
      </c>
      <c r="CI15" s="39">
        <f>SUM(AB15-BU15-CH15)</f>
        <v>0</v>
      </c>
      <c r="CK15" s="2"/>
    </row>
    <row r="16" spans="1:87" ht="18" customHeight="1">
      <c r="A16" s="4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41"/>
      <c r="AJ16" s="41"/>
      <c r="AK16" s="38"/>
      <c r="AL16" s="38"/>
      <c r="AM16" s="38"/>
      <c r="AN16" s="38"/>
      <c r="AO16" s="38"/>
      <c r="AP16" s="45"/>
      <c r="AQ16" s="45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42"/>
      <c r="CI16" s="39"/>
    </row>
    <row r="17" spans="1:87" ht="18" customHeight="1">
      <c r="A17" s="4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1"/>
      <c r="AC17" s="41"/>
      <c r="AD17" s="41"/>
      <c r="AE17" s="41"/>
      <c r="AF17" s="41"/>
      <c r="AG17" s="41"/>
      <c r="AH17" s="41"/>
      <c r="AI17" s="41"/>
      <c r="AJ17" s="41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42"/>
      <c r="CI17" s="39"/>
    </row>
    <row r="18" spans="1:90" ht="18" customHeight="1">
      <c r="A18" s="4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1"/>
      <c r="AC18" s="41"/>
      <c r="AD18" s="41"/>
      <c r="AE18" s="41"/>
      <c r="AF18" s="41"/>
      <c r="AG18" s="41"/>
      <c r="AH18" s="41"/>
      <c r="AI18" s="41"/>
      <c r="AJ18" s="41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42"/>
      <c r="CI18" s="39"/>
      <c r="CK18" s="2"/>
      <c r="CL18" s="2"/>
    </row>
    <row r="19" spans="1:87" ht="18" customHeight="1">
      <c r="A19" s="4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1"/>
      <c r="AC19" s="41"/>
      <c r="AD19" s="41"/>
      <c r="AE19" s="41"/>
      <c r="AF19" s="41"/>
      <c r="AG19" s="41"/>
      <c r="AH19" s="41"/>
      <c r="AI19" s="41"/>
      <c r="AJ19" s="41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42"/>
      <c r="CI19" s="39"/>
    </row>
    <row r="20" spans="1:87" ht="18" customHeight="1">
      <c r="A20" s="4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1"/>
      <c r="AC20" s="41"/>
      <c r="AD20" s="41"/>
      <c r="AE20" s="41"/>
      <c r="AF20" s="41"/>
      <c r="AG20" s="41"/>
      <c r="AH20" s="41"/>
      <c r="AI20" s="41"/>
      <c r="AJ20" s="41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42"/>
      <c r="CI20" s="39"/>
    </row>
    <row r="21" spans="1:87" ht="18" customHeight="1">
      <c r="A21" s="4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1"/>
      <c r="AC21" s="41"/>
      <c r="AD21" s="41"/>
      <c r="AE21" s="41"/>
      <c r="AF21" s="41"/>
      <c r="AG21" s="41"/>
      <c r="AH21" s="41"/>
      <c r="AI21" s="41"/>
      <c r="AJ21" s="41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42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42"/>
      <c r="CI21" s="39"/>
    </row>
    <row r="22" spans="1:87" ht="18" customHeight="1" thickBot="1">
      <c r="A22" s="47" t="s">
        <v>75</v>
      </c>
      <c r="B22" s="48">
        <f>SUM(B13:B21)</f>
        <v>11352400000</v>
      </c>
      <c r="C22" s="48">
        <f>SUM(C13:C21)</f>
        <v>482404665</v>
      </c>
      <c r="D22" s="48"/>
      <c r="E22" s="48"/>
      <c r="F22" s="48">
        <f>SUM(F13:F21)</f>
        <v>120148214.72</v>
      </c>
      <c r="G22" s="48"/>
      <c r="H22" s="48"/>
      <c r="I22" s="48">
        <f>SUM(I13:I21)</f>
        <v>469055203.35</v>
      </c>
      <c r="J22" s="48"/>
      <c r="K22" s="48"/>
      <c r="L22" s="48">
        <f>SUM(L13:L21)</f>
        <v>21651706.53</v>
      </c>
      <c r="M22" s="48"/>
      <c r="N22" s="48"/>
      <c r="O22" s="48">
        <f>SUM(O13:O21)</f>
        <v>610505628.03</v>
      </c>
      <c r="P22" s="48"/>
      <c r="Q22" s="48"/>
      <c r="R22" s="48">
        <f>SUM(R13:R21)</f>
        <v>178299972.72</v>
      </c>
      <c r="S22" s="48"/>
      <c r="T22" s="48"/>
      <c r="U22" s="48">
        <f aca="true" t="shared" si="0" ref="U22:AA22">SUM(U13:U21)</f>
        <v>0</v>
      </c>
      <c r="V22" s="48">
        <f t="shared" si="0"/>
        <v>0</v>
      </c>
      <c r="W22" s="48">
        <f t="shared" si="0"/>
        <v>0</v>
      </c>
      <c r="X22" s="48">
        <f t="shared" si="0"/>
        <v>0</v>
      </c>
      <c r="Y22" s="48">
        <f t="shared" si="0"/>
        <v>0</v>
      </c>
      <c r="Z22" s="48">
        <f t="shared" si="0"/>
        <v>0</v>
      </c>
      <c r="AA22" s="48">
        <f t="shared" si="0"/>
        <v>0</v>
      </c>
      <c r="AB22" s="48">
        <f>SUM(AB13:AB21)</f>
        <v>1882065390.3500001</v>
      </c>
      <c r="AC22" s="48"/>
      <c r="AD22" s="48"/>
      <c r="AE22" s="48">
        <f>SUM(AE13:AE21)</f>
        <v>247768975</v>
      </c>
      <c r="AF22" s="48"/>
      <c r="AG22" s="48"/>
      <c r="AH22" s="48">
        <f>SUM(AH13:AH21)</f>
        <v>0</v>
      </c>
      <c r="AI22" s="48"/>
      <c r="AJ22" s="48"/>
      <c r="AK22" s="48">
        <f>SUM(AK13:AK21)</f>
        <v>3380679.72</v>
      </c>
      <c r="AL22" s="48"/>
      <c r="AM22" s="48"/>
      <c r="AN22" s="48"/>
      <c r="AO22" s="48">
        <f>SUM(AO13:AO21)</f>
        <v>574871516.35</v>
      </c>
      <c r="AP22" s="48"/>
      <c r="AQ22" s="48"/>
      <c r="AR22" s="48">
        <f>SUM(AR13:AR21)</f>
        <v>0</v>
      </c>
      <c r="AS22" s="48"/>
      <c r="AT22" s="48"/>
      <c r="AU22" s="48">
        <f>SUM(AU13:AU21)</f>
        <v>6251448.53</v>
      </c>
      <c r="AV22" s="48">
        <f>SUM(AV13:AV21)</f>
        <v>0</v>
      </c>
      <c r="AW22" s="48"/>
      <c r="AX22" s="48"/>
      <c r="AY22" s="48">
        <f>SUM(AY13:AY21)</f>
        <v>348605684.03</v>
      </c>
      <c r="AZ22" s="48">
        <f>SUM(AZ13:AZ21)</f>
        <v>1400000</v>
      </c>
      <c r="BA22" s="48"/>
      <c r="BB22" s="48"/>
      <c r="BC22" s="48">
        <f>SUM(BC13:BC21)</f>
        <v>269730434.72</v>
      </c>
      <c r="BD22" s="48">
        <f>SUM(BD13:BD21)</f>
        <v>0</v>
      </c>
      <c r="BE22" s="48"/>
      <c r="BF22" s="48"/>
      <c r="BG22" s="48">
        <f aca="true" t="shared" si="1" ref="BG22:CI22">SUM(BG13:BG21)</f>
        <v>0</v>
      </c>
      <c r="BH22" s="48">
        <f t="shared" si="1"/>
        <v>0</v>
      </c>
      <c r="BI22" s="48">
        <f t="shared" si="1"/>
        <v>0</v>
      </c>
      <c r="BJ22" s="48"/>
      <c r="BK22" s="48">
        <f t="shared" si="1"/>
        <v>0</v>
      </c>
      <c r="BL22" s="48">
        <f t="shared" si="1"/>
        <v>0</v>
      </c>
      <c r="BM22" s="48">
        <f t="shared" si="1"/>
        <v>0</v>
      </c>
      <c r="BN22" s="48">
        <f t="shared" si="1"/>
        <v>0</v>
      </c>
      <c r="BO22" s="48">
        <f t="shared" si="1"/>
        <v>0</v>
      </c>
      <c r="BP22" s="48">
        <f t="shared" si="1"/>
        <v>0</v>
      </c>
      <c r="BQ22" s="48">
        <f t="shared" si="1"/>
        <v>0</v>
      </c>
      <c r="BR22" s="48">
        <f t="shared" si="1"/>
        <v>0</v>
      </c>
      <c r="BS22" s="48">
        <f t="shared" si="1"/>
        <v>0</v>
      </c>
      <c r="BT22" s="48">
        <f t="shared" si="1"/>
        <v>0</v>
      </c>
      <c r="BU22" s="48">
        <f>SUM(BU13:BU21)</f>
        <v>1453008738.3500001</v>
      </c>
      <c r="BV22" s="48">
        <f t="shared" si="1"/>
        <v>0</v>
      </c>
      <c r="BW22" s="48">
        <f t="shared" si="1"/>
        <v>0</v>
      </c>
      <c r="BX22" s="48">
        <f t="shared" si="1"/>
        <v>0</v>
      </c>
      <c r="BY22" s="48">
        <f t="shared" si="1"/>
        <v>0</v>
      </c>
      <c r="BZ22" s="48">
        <f t="shared" si="1"/>
        <v>0</v>
      </c>
      <c r="CA22" s="48">
        <f t="shared" si="1"/>
        <v>0</v>
      </c>
      <c r="CB22" s="48">
        <f t="shared" si="1"/>
        <v>0</v>
      </c>
      <c r="CC22" s="48">
        <f t="shared" si="1"/>
        <v>0</v>
      </c>
      <c r="CD22" s="48">
        <f t="shared" si="1"/>
        <v>0</v>
      </c>
      <c r="CE22" s="48">
        <f t="shared" si="1"/>
        <v>0</v>
      </c>
      <c r="CF22" s="48">
        <f t="shared" si="1"/>
        <v>0</v>
      </c>
      <c r="CG22" s="48">
        <f t="shared" si="1"/>
        <v>0</v>
      </c>
      <c r="CH22" s="48">
        <f t="shared" si="1"/>
        <v>0</v>
      </c>
      <c r="CI22" s="49">
        <f t="shared" si="1"/>
        <v>429056652</v>
      </c>
    </row>
    <row r="23" spans="1:87" ht="12.75">
      <c r="A23" s="50" t="s">
        <v>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2"/>
    </row>
    <row r="24" spans="1:87" ht="12.75">
      <c r="A24" s="53"/>
      <c r="B24" s="54"/>
      <c r="C24" s="54"/>
      <c r="D24" s="54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6"/>
      <c r="AC24" s="56"/>
      <c r="AD24" s="56"/>
      <c r="AE24" s="54"/>
      <c r="AF24" s="54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7"/>
    </row>
    <row r="25" spans="1:87" ht="15.75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1"/>
    </row>
    <row r="26" spans="1:87" ht="19.5" customHeight="1" hidden="1">
      <c r="A26" s="242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1"/>
    </row>
    <row r="27" spans="1:87" ht="12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5"/>
    </row>
    <row r="28" spans="1:87" ht="8.25" customHeight="1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5"/>
    </row>
    <row r="29" spans="1:87" ht="12.75">
      <c r="A29" s="5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5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7"/>
    </row>
    <row r="30" spans="1:87" ht="12.75">
      <c r="A30" s="58"/>
      <c r="B30" s="5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5">
        <f>+BU13+216723929.03</f>
        <v>1667938804.38</v>
      </c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7"/>
    </row>
    <row r="31" spans="1:87" ht="12.75">
      <c r="A31" s="5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5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7"/>
    </row>
    <row r="32" spans="1:87" ht="12.75">
      <c r="A32" s="5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7"/>
    </row>
    <row r="33" spans="1:87" ht="13.5" thickBot="1">
      <c r="A33" s="59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2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63"/>
      <c r="CI33" s="57"/>
    </row>
    <row r="34" spans="1:87" ht="12.75">
      <c r="A34" s="59"/>
      <c r="B34" s="247" t="s">
        <v>77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54"/>
      <c r="CH34" s="63"/>
      <c r="CI34" s="57"/>
    </row>
    <row r="35" spans="1:87" ht="12.75">
      <c r="A35" s="5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65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54"/>
      <c r="CH35" s="54"/>
      <c r="CI35" s="57"/>
    </row>
    <row r="36" spans="1:87" ht="12.75">
      <c r="A36" s="6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F36" s="55"/>
      <c r="AG36" s="55"/>
      <c r="AH36" s="55"/>
      <c r="AI36" s="55"/>
      <c r="AJ36" s="55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7"/>
    </row>
    <row r="37" spans="1:87" ht="13.5" thickBot="1">
      <c r="A37" s="6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8"/>
    </row>
    <row r="39" spans="2:28" ht="12.75">
      <c r="B39" s="63"/>
      <c r="AB39" s="2"/>
    </row>
    <row r="40" spans="3:27" ht="1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3:70" ht="1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BR41" s="2"/>
    </row>
    <row r="42" spans="3:97" ht="1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BD42" s="23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50"/>
    </row>
    <row r="43" spans="2:97" ht="15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H43" s="71"/>
      <c r="BD43" s="23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50"/>
    </row>
    <row r="44" spans="2:58" ht="15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H44" s="71"/>
      <c r="BD44" s="73"/>
      <c r="BE44" s="74"/>
      <c r="BF44" s="75"/>
    </row>
    <row r="45" spans="2:58" ht="1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2"/>
      <c r="AH45" s="71"/>
      <c r="BD45" s="73"/>
      <c r="BE45" s="74"/>
      <c r="BF45" s="75"/>
    </row>
    <row r="46" spans="2:58" ht="15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2"/>
      <c r="AH46" s="76"/>
      <c r="BD46" s="73"/>
      <c r="BE46" s="74"/>
      <c r="BF46" s="75"/>
    </row>
    <row r="47" spans="2:58" ht="1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2"/>
      <c r="AH47" s="71"/>
      <c r="BD47" s="73"/>
      <c r="BE47" s="73"/>
      <c r="BF47" s="75"/>
    </row>
    <row r="48" spans="2:73" ht="15.75">
      <c r="B48" s="71"/>
      <c r="C48" s="77"/>
      <c r="D48" s="72"/>
      <c r="E48" s="72"/>
      <c r="F48" s="72"/>
      <c r="G48" s="72"/>
      <c r="H48" s="72"/>
      <c r="I48" s="72"/>
      <c r="J48" s="72"/>
      <c r="K48" s="72"/>
      <c r="L48" s="72"/>
      <c r="M48" s="69"/>
      <c r="N48" s="69"/>
      <c r="O48" s="69"/>
      <c r="P48" s="69"/>
      <c r="Q48" s="78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2"/>
      <c r="AH48" s="71"/>
      <c r="BP48" s="69"/>
      <c r="BQ48" s="69"/>
      <c r="BR48" s="69"/>
      <c r="BS48" s="69"/>
      <c r="BT48" s="69"/>
      <c r="BU48" s="69"/>
    </row>
    <row r="49" spans="2:28" ht="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S49" s="79"/>
      <c r="T49" s="79"/>
      <c r="U49" s="79"/>
      <c r="V49" s="79"/>
      <c r="W49" s="79"/>
      <c r="X49" s="79"/>
      <c r="Y49" s="79"/>
      <c r="Z49" s="79"/>
      <c r="AB49" s="72"/>
    </row>
    <row r="50" spans="2:28" ht="15">
      <c r="B50" s="71"/>
      <c r="C50" s="76"/>
      <c r="D50" s="71"/>
      <c r="E50" s="71"/>
      <c r="F50" s="71"/>
      <c r="G50" s="71"/>
      <c r="H50" s="71"/>
      <c r="I50" s="71"/>
      <c r="J50" s="71"/>
      <c r="K50" s="71"/>
      <c r="L50" s="71"/>
      <c r="S50" s="79"/>
      <c r="T50" s="79"/>
      <c r="U50" s="79"/>
      <c r="V50" s="79"/>
      <c r="W50" s="79"/>
      <c r="X50" s="79"/>
      <c r="Y50" s="79"/>
      <c r="Z50" s="79"/>
      <c r="AB50" s="72"/>
    </row>
    <row r="51" spans="2:28" ht="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AB51" s="72"/>
    </row>
    <row r="52" spans="2:28" ht="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AB52" s="72"/>
    </row>
    <row r="53" spans="2:28" ht="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AB53" s="72"/>
    </row>
    <row r="54" ht="15">
      <c r="AB54" s="72"/>
    </row>
    <row r="55" ht="15">
      <c r="AB55" s="72"/>
    </row>
    <row r="56" ht="15">
      <c r="AB56" s="72"/>
    </row>
    <row r="57" ht="15">
      <c r="AB57" s="72"/>
    </row>
    <row r="58" ht="15">
      <c r="AB58" s="72"/>
    </row>
    <row r="59" ht="12.75">
      <c r="AB59" s="71"/>
    </row>
    <row r="60" ht="12.75">
      <c r="AB60" s="71"/>
    </row>
    <row r="62" spans="3:28" ht="12.75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</row>
    <row r="63" spans="3:28" ht="12.7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</row>
    <row r="64" spans="3:28" ht="12.75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</row>
    <row r="65" spans="3:28" ht="12.75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</row>
    <row r="66" spans="3:28" ht="12.75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</row>
    <row r="67" spans="3:28" ht="12.75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3:28" ht="12.75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3:28" ht="12.75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3:28" ht="12.75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3:28" ht="12.75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3:28" ht="12.75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3:28" ht="12.75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3:28" ht="12.75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</sheetData>
  <mergeCells count="11">
    <mergeCell ref="A7:B7"/>
    <mergeCell ref="A1:CI1"/>
    <mergeCell ref="A2:CI2"/>
    <mergeCell ref="A3:CI3"/>
    <mergeCell ref="A4:CI4"/>
    <mergeCell ref="A6:B6"/>
    <mergeCell ref="A25:CI26"/>
    <mergeCell ref="A27:CI28"/>
    <mergeCell ref="B34:Z34"/>
    <mergeCell ref="B35:Z35"/>
    <mergeCell ref="BD42:CS43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8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zoomScale="75" zoomScaleNormal="75" workbookViewId="0" topLeftCell="A4">
      <selection activeCell="AQ17" sqref="AQ17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6.7109375" style="1" customWidth="1"/>
    <col min="4" max="4" width="19.421875" style="1" hidden="1" customWidth="1"/>
    <col min="5" max="5" width="21.140625" style="1" hidden="1" customWidth="1"/>
    <col min="6" max="6" width="25.140625" style="1" hidden="1" customWidth="1"/>
    <col min="7" max="7" width="18.8515625" style="1" hidden="1" customWidth="1"/>
    <col min="8" max="8" width="20.28125" style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21.7109375" style="1" hidden="1" customWidth="1"/>
    <col min="16" max="16" width="21.57421875" style="1" customWidth="1"/>
    <col min="17" max="17" width="18.57421875" style="1" hidden="1" customWidth="1"/>
    <col min="18" max="18" width="19.421875" style="1" hidden="1" customWidth="1"/>
    <col min="19" max="19" width="22.421875" style="1" hidden="1" customWidth="1"/>
    <col min="20" max="20" width="20.7109375" style="1" hidden="1" customWidth="1"/>
    <col min="21" max="21" width="21.8515625" style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20.28125" style="1" hidden="1" customWidth="1"/>
    <col min="28" max="28" width="23.7109375" style="1" hidden="1" customWidth="1"/>
    <col min="29" max="29" width="21.57421875" style="1" customWidth="1"/>
    <col min="30" max="30" width="18.140625" style="1" hidden="1" customWidth="1"/>
    <col min="31" max="31" width="19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7" width="18.57421875" style="1" hidden="1" customWidth="1"/>
    <col min="38" max="38" width="20.7109375" style="1" hidden="1" customWidth="1"/>
    <col min="39" max="39" width="20.421875" style="1" hidden="1" customWidth="1"/>
    <col min="40" max="40" width="20.00390625" style="1" hidden="1" customWidth="1"/>
    <col min="41" max="41" width="22.8515625" style="1" hidden="1" customWidth="1"/>
    <col min="42" max="42" width="23.00390625" style="1" customWidth="1"/>
    <col min="43" max="43" width="21.28125" style="73" bestFit="1" customWidth="1"/>
    <col min="44" max="44" width="19.57421875" style="73" customWidth="1"/>
    <col min="45" max="45" width="20.00390625" style="75" customWidth="1"/>
    <col min="46" max="46" width="19.7109375" style="1" customWidth="1"/>
    <col min="47" max="47" width="14.140625" style="1" customWidth="1"/>
    <col min="48" max="48" width="24.7109375" style="1" customWidth="1"/>
    <col min="49" max="49" width="16.851562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79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3" ht="20.25">
      <c r="A5" s="262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74"/>
    </row>
    <row r="6" spans="1:43" ht="12.75">
      <c r="A6" s="3"/>
      <c r="B6" s="4"/>
      <c r="C6" s="4"/>
      <c r="D6" s="4"/>
      <c r="E6" s="4"/>
      <c r="F6" s="81"/>
      <c r="G6" s="81">
        <f>+F6+3253800</f>
        <v>3253800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2"/>
      <c r="AI6" s="4"/>
      <c r="AJ6" s="4"/>
      <c r="AK6" s="4"/>
      <c r="AL6" s="4"/>
      <c r="AM6" s="4"/>
      <c r="AN6" s="4"/>
      <c r="AO6" s="4"/>
      <c r="AP6" s="5"/>
      <c r="AQ6" s="83"/>
    </row>
    <row r="7" spans="1:43" ht="15.75">
      <c r="A7" s="265" t="s">
        <v>4</v>
      </c>
      <c r="B7" s="266"/>
      <c r="C7" s="84" t="s">
        <v>80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85" t="s">
        <v>81</v>
      </c>
      <c r="AD7" s="86"/>
      <c r="AE7" s="86"/>
      <c r="AF7" s="86"/>
      <c r="AG7" s="86"/>
      <c r="AH7" s="82"/>
      <c r="AI7" s="86"/>
      <c r="AJ7" s="86"/>
      <c r="AK7" s="86"/>
      <c r="AL7" s="86"/>
      <c r="AM7" s="86"/>
      <c r="AN7" s="86"/>
      <c r="AO7" s="86"/>
      <c r="AP7" s="87" t="s">
        <v>82</v>
      </c>
      <c r="AQ7" s="88"/>
    </row>
    <row r="8" spans="1:44" ht="20.25">
      <c r="A8" s="265" t="s">
        <v>8</v>
      </c>
      <c r="B8" s="266"/>
      <c r="C8" s="89" t="s">
        <v>83</v>
      </c>
      <c r="D8" s="4"/>
      <c r="E8" s="4"/>
      <c r="F8" s="4"/>
      <c r="G8" s="81">
        <v>4035421</v>
      </c>
      <c r="H8" s="81"/>
      <c r="I8" s="81"/>
      <c r="J8" s="4"/>
      <c r="K8" s="4"/>
      <c r="L8" s="4"/>
      <c r="M8" s="4"/>
      <c r="N8" s="4"/>
      <c r="O8" s="4"/>
      <c r="P8" s="9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5" t="s">
        <v>84</v>
      </c>
      <c r="AD8" s="86"/>
      <c r="AE8" s="86"/>
      <c r="AF8" s="86"/>
      <c r="AG8" s="86"/>
      <c r="AH8" s="82"/>
      <c r="AI8" s="86"/>
      <c r="AJ8" s="86"/>
      <c r="AK8" s="86"/>
      <c r="AL8" s="86"/>
      <c r="AM8" s="86"/>
      <c r="AN8" s="86"/>
      <c r="AO8" s="86"/>
      <c r="AP8" s="91">
        <v>2013</v>
      </c>
      <c r="AQ8" s="92"/>
      <c r="AR8" s="74"/>
    </row>
    <row r="9" spans="1:45" ht="15.75" thickBot="1">
      <c r="A9" s="12"/>
      <c r="B9" s="9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74"/>
      <c r="AS9" s="69"/>
    </row>
    <row r="10" spans="1:42" ht="12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42" ht="14.25" customHeight="1">
      <c r="A11" s="96" t="s">
        <v>85</v>
      </c>
      <c r="B11" s="96" t="s">
        <v>86</v>
      </c>
      <c r="C11" s="96" t="s">
        <v>87</v>
      </c>
      <c r="D11" s="96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6" t="s">
        <v>88</v>
      </c>
      <c r="J11" s="96" t="s">
        <v>88</v>
      </c>
      <c r="K11" s="96" t="s">
        <v>88</v>
      </c>
      <c r="L11" s="96" t="s">
        <v>88</v>
      </c>
      <c r="M11" s="96" t="s">
        <v>88</v>
      </c>
      <c r="N11" s="96" t="s">
        <v>88</v>
      </c>
      <c r="O11" s="96" t="s">
        <v>88</v>
      </c>
      <c r="P11" s="96" t="s">
        <v>88</v>
      </c>
      <c r="Q11" s="96" t="s">
        <v>89</v>
      </c>
      <c r="R11" s="96" t="s">
        <v>89</v>
      </c>
      <c r="S11" s="96" t="s">
        <v>89</v>
      </c>
      <c r="T11" s="96" t="s">
        <v>89</v>
      </c>
      <c r="U11" s="96" t="s">
        <v>89</v>
      </c>
      <c r="V11" s="96" t="s">
        <v>89</v>
      </c>
      <c r="W11" s="96" t="s">
        <v>89</v>
      </c>
      <c r="X11" s="96" t="s">
        <v>89</v>
      </c>
      <c r="Y11" s="96" t="s">
        <v>89</v>
      </c>
      <c r="Z11" s="96" t="s">
        <v>89</v>
      </c>
      <c r="AA11" s="96" t="s">
        <v>89</v>
      </c>
      <c r="AB11" s="96" t="s">
        <v>89</v>
      </c>
      <c r="AC11" s="96" t="s">
        <v>89</v>
      </c>
      <c r="AD11" s="96" t="s">
        <v>90</v>
      </c>
      <c r="AE11" s="96" t="s">
        <v>90</v>
      </c>
      <c r="AF11" s="96" t="s">
        <v>90</v>
      </c>
      <c r="AG11" s="96" t="s">
        <v>90</v>
      </c>
      <c r="AH11" s="96" t="s">
        <v>90</v>
      </c>
      <c r="AI11" s="96" t="s">
        <v>90</v>
      </c>
      <c r="AJ11" s="96" t="s">
        <v>90</v>
      </c>
      <c r="AK11" s="96" t="s">
        <v>90</v>
      </c>
      <c r="AL11" s="96" t="s">
        <v>90</v>
      </c>
      <c r="AM11" s="96" t="s">
        <v>90</v>
      </c>
      <c r="AN11" s="96" t="s">
        <v>90</v>
      </c>
      <c r="AO11" s="96" t="s">
        <v>90</v>
      </c>
      <c r="AP11" s="96" t="s">
        <v>90</v>
      </c>
    </row>
    <row r="12" spans="1:51" ht="13.5" thickBot="1">
      <c r="A12" s="97" t="s">
        <v>91</v>
      </c>
      <c r="B12" s="97"/>
      <c r="C12" s="97" t="s">
        <v>38</v>
      </c>
      <c r="D12" s="97" t="s">
        <v>40</v>
      </c>
      <c r="E12" s="97" t="s">
        <v>41</v>
      </c>
      <c r="F12" s="97" t="s">
        <v>43</v>
      </c>
      <c r="G12" s="97" t="s">
        <v>92</v>
      </c>
      <c r="H12" s="97" t="s">
        <v>47</v>
      </c>
      <c r="I12" s="97" t="s">
        <v>49</v>
      </c>
      <c r="J12" s="97" t="s">
        <v>50</v>
      </c>
      <c r="K12" s="97" t="s">
        <v>51</v>
      </c>
      <c r="L12" s="97" t="s">
        <v>52</v>
      </c>
      <c r="M12" s="97" t="s">
        <v>53</v>
      </c>
      <c r="N12" s="97" t="s">
        <v>54</v>
      </c>
      <c r="O12" s="97" t="s">
        <v>39</v>
      </c>
      <c r="P12" s="97" t="s">
        <v>55</v>
      </c>
      <c r="Q12" s="97" t="s">
        <v>40</v>
      </c>
      <c r="R12" s="97" t="s">
        <v>41</v>
      </c>
      <c r="S12" s="97" t="s">
        <v>43</v>
      </c>
      <c r="T12" s="97" t="s">
        <v>45</v>
      </c>
      <c r="U12" s="97" t="s">
        <v>46</v>
      </c>
      <c r="V12" s="97" t="s">
        <v>48</v>
      </c>
      <c r="W12" s="97" t="s">
        <v>63</v>
      </c>
      <c r="X12" s="97" t="s">
        <v>51</v>
      </c>
      <c r="Y12" s="97" t="s">
        <v>52</v>
      </c>
      <c r="Z12" s="97" t="s">
        <v>66</v>
      </c>
      <c r="AA12" s="97" t="s">
        <v>54</v>
      </c>
      <c r="AB12" s="97" t="s">
        <v>39</v>
      </c>
      <c r="AC12" s="97" t="s">
        <v>93</v>
      </c>
      <c r="AD12" s="97" t="s">
        <v>40</v>
      </c>
      <c r="AE12" s="97" t="s">
        <v>41</v>
      </c>
      <c r="AF12" s="97" t="s">
        <v>43</v>
      </c>
      <c r="AG12" s="97" t="s">
        <v>45</v>
      </c>
      <c r="AH12" s="97" t="s">
        <v>46</v>
      </c>
      <c r="AI12" s="97" t="s">
        <v>48</v>
      </c>
      <c r="AJ12" s="97" t="s">
        <v>63</v>
      </c>
      <c r="AK12" s="97" t="s">
        <v>51</v>
      </c>
      <c r="AL12" s="97" t="s">
        <v>52</v>
      </c>
      <c r="AM12" s="97" t="s">
        <v>66</v>
      </c>
      <c r="AN12" s="97" t="s">
        <v>54</v>
      </c>
      <c r="AO12" s="97" t="s">
        <v>39</v>
      </c>
      <c r="AP12" s="97" t="s">
        <v>55</v>
      </c>
      <c r="AQ12" s="226"/>
      <c r="AR12" s="226"/>
      <c r="AS12" s="226"/>
      <c r="AT12" s="226"/>
      <c r="AU12" s="98"/>
      <c r="AV12" s="98"/>
      <c r="AW12" s="98"/>
      <c r="AX12" s="98"/>
      <c r="AY12" s="98"/>
    </row>
    <row r="13" spans="1:50" ht="13.5" thickBot="1">
      <c r="A13" s="99">
        <v>1</v>
      </c>
      <c r="B13" s="100">
        <v>2</v>
      </c>
      <c r="C13" s="100"/>
      <c r="D13" s="100"/>
      <c r="E13" s="100"/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4</v>
      </c>
      <c r="Q13" s="100"/>
      <c r="R13" s="100"/>
      <c r="S13" s="100">
        <v>5</v>
      </c>
      <c r="T13" s="100">
        <v>5</v>
      </c>
      <c r="U13" s="100">
        <v>5</v>
      </c>
      <c r="V13" s="100">
        <v>5</v>
      </c>
      <c r="W13" s="100">
        <v>5</v>
      </c>
      <c r="X13" s="100">
        <v>5</v>
      </c>
      <c r="Y13" s="100">
        <v>5</v>
      </c>
      <c r="Z13" s="100">
        <v>5</v>
      </c>
      <c r="AA13" s="100">
        <v>5</v>
      </c>
      <c r="AB13" s="100">
        <v>5</v>
      </c>
      <c r="AC13" s="100">
        <v>6</v>
      </c>
      <c r="AD13" s="100"/>
      <c r="AE13" s="100"/>
      <c r="AF13" s="100">
        <v>7</v>
      </c>
      <c r="AG13" s="100">
        <v>7</v>
      </c>
      <c r="AH13" s="100">
        <v>7</v>
      </c>
      <c r="AI13" s="100">
        <v>7</v>
      </c>
      <c r="AJ13" s="100">
        <v>7</v>
      </c>
      <c r="AK13" s="100">
        <v>7</v>
      </c>
      <c r="AL13" s="100">
        <v>7</v>
      </c>
      <c r="AM13" s="100">
        <v>7</v>
      </c>
      <c r="AN13" s="100">
        <v>7</v>
      </c>
      <c r="AO13" s="100">
        <v>7</v>
      </c>
      <c r="AP13" s="101">
        <v>8</v>
      </c>
      <c r="AQ13" s="226"/>
      <c r="AR13" s="226"/>
      <c r="AS13" s="226"/>
      <c r="AT13" s="226"/>
      <c r="AU13" s="98"/>
      <c r="AV13" s="98"/>
      <c r="AW13" s="98"/>
      <c r="AX13" s="98"/>
    </row>
    <row r="14" spans="1:50" s="106" customFormat="1" ht="16.5" thickBot="1">
      <c r="A14" s="102"/>
      <c r="B14" s="103" t="s">
        <v>96</v>
      </c>
      <c r="C14" s="104">
        <f>SUM(C15,C17,C40,)</f>
        <v>1852400000</v>
      </c>
      <c r="D14" s="104">
        <f aca="true" t="shared" si="0" ref="D14:AP14">SUM(D15,D17,D40)</f>
        <v>994391901.02</v>
      </c>
      <c r="E14" s="104">
        <f t="shared" si="0"/>
        <v>106730979.19</v>
      </c>
      <c r="F14" s="104">
        <f t="shared" si="0"/>
        <v>423688560.78</v>
      </c>
      <c r="G14" s="104">
        <f t="shared" si="0"/>
        <v>210461208.55</v>
      </c>
      <c r="H14" s="104">
        <f t="shared" si="0"/>
        <v>325581535.81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5">
        <f t="shared" si="0"/>
        <v>0</v>
      </c>
      <c r="M14" s="104">
        <f t="shared" si="0"/>
        <v>0</v>
      </c>
      <c r="N14" s="104">
        <f t="shared" si="0"/>
        <v>0</v>
      </c>
      <c r="O14" s="104">
        <f t="shared" si="0"/>
        <v>0</v>
      </c>
      <c r="P14" s="105">
        <f>SUM(P15,P17,P40)</f>
        <v>1159157057.7</v>
      </c>
      <c r="Q14" s="104">
        <f t="shared" si="0"/>
        <v>7683713.37</v>
      </c>
      <c r="R14" s="104">
        <f t="shared" si="0"/>
        <v>54176579.91</v>
      </c>
      <c r="S14" s="104">
        <f t="shared" si="0"/>
        <v>63578258.519999996</v>
      </c>
      <c r="T14" s="104">
        <f t="shared" si="0"/>
        <v>172603988.54999998</v>
      </c>
      <c r="U14" s="104">
        <f t="shared" si="0"/>
        <v>123895270.36</v>
      </c>
      <c r="V14" s="104">
        <f t="shared" si="0"/>
        <v>0</v>
      </c>
      <c r="W14" s="104">
        <f t="shared" si="0"/>
        <v>0</v>
      </c>
      <c r="X14" s="104">
        <f t="shared" si="0"/>
        <v>0</v>
      </c>
      <c r="Y14" s="105">
        <f t="shared" si="0"/>
        <v>0</v>
      </c>
      <c r="Z14" s="104">
        <f t="shared" si="0"/>
        <v>0</v>
      </c>
      <c r="AA14" s="104">
        <f t="shared" si="0"/>
        <v>0</v>
      </c>
      <c r="AB14" s="104">
        <f t="shared" si="0"/>
        <v>0</v>
      </c>
      <c r="AC14" s="104">
        <f t="shared" si="0"/>
        <v>421937810.71000004</v>
      </c>
      <c r="AD14" s="104">
        <f t="shared" si="0"/>
        <v>7683713.37</v>
      </c>
      <c r="AE14" s="104">
        <f t="shared" si="0"/>
        <v>52901579.91</v>
      </c>
      <c r="AF14" s="104">
        <f t="shared" si="0"/>
        <v>64759652.519999996</v>
      </c>
      <c r="AG14" s="104">
        <f t="shared" si="0"/>
        <v>172603988.54999998</v>
      </c>
      <c r="AH14" s="104">
        <f t="shared" si="0"/>
        <v>73641786.36</v>
      </c>
      <c r="AI14" s="104">
        <f t="shared" si="0"/>
        <v>0</v>
      </c>
      <c r="AJ14" s="104">
        <f t="shared" si="0"/>
        <v>0</v>
      </c>
      <c r="AK14" s="104">
        <f t="shared" si="0"/>
        <v>0</v>
      </c>
      <c r="AL14" s="104">
        <f t="shared" si="0"/>
        <v>0</v>
      </c>
      <c r="AM14" s="104">
        <f t="shared" si="0"/>
        <v>0</v>
      </c>
      <c r="AN14" s="104">
        <f t="shared" si="0"/>
        <v>0</v>
      </c>
      <c r="AO14" s="104">
        <f t="shared" si="0"/>
        <v>0</v>
      </c>
      <c r="AP14" s="104">
        <f t="shared" si="0"/>
        <v>371590720.71000004</v>
      </c>
      <c r="AQ14" s="226"/>
      <c r="AR14" s="226"/>
      <c r="AS14" s="226"/>
      <c r="AT14" s="226"/>
      <c r="AU14" s="98"/>
      <c r="AV14" s="98"/>
      <c r="AW14" s="98"/>
      <c r="AX14" s="98"/>
    </row>
    <row r="15" spans="1:50" s="106" customFormat="1" ht="16.5" thickBot="1">
      <c r="A15" s="107"/>
      <c r="B15" s="108" t="s">
        <v>97</v>
      </c>
      <c r="C15" s="109">
        <f aca="true" t="shared" si="1" ref="C15:AP15">SUM(C16)</f>
        <v>0</v>
      </c>
      <c r="D15" s="109">
        <f t="shared" si="1"/>
        <v>0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10">
        <f t="shared" si="1"/>
        <v>0</v>
      </c>
      <c r="M15" s="109">
        <f t="shared" si="1"/>
        <v>0</v>
      </c>
      <c r="N15" s="109">
        <f t="shared" si="1"/>
        <v>0</v>
      </c>
      <c r="O15" s="109">
        <f t="shared" si="1"/>
        <v>0</v>
      </c>
      <c r="P15" s="110">
        <f t="shared" si="1"/>
        <v>0</v>
      </c>
      <c r="Q15" s="109">
        <f t="shared" si="1"/>
        <v>0</v>
      </c>
      <c r="R15" s="109">
        <f t="shared" si="1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09">
        <f t="shared" si="1"/>
        <v>0</v>
      </c>
      <c r="W15" s="109">
        <f t="shared" si="1"/>
        <v>0</v>
      </c>
      <c r="X15" s="109">
        <f t="shared" si="1"/>
        <v>0</v>
      </c>
      <c r="Y15" s="110">
        <f t="shared" si="1"/>
        <v>0</v>
      </c>
      <c r="Z15" s="109">
        <f t="shared" si="1"/>
        <v>0</v>
      </c>
      <c r="AA15" s="109">
        <f t="shared" si="1"/>
        <v>0</v>
      </c>
      <c r="AB15" s="109">
        <f t="shared" si="1"/>
        <v>0</v>
      </c>
      <c r="AC15" s="109">
        <f t="shared" si="1"/>
        <v>0</v>
      </c>
      <c r="AD15" s="109">
        <f t="shared" si="1"/>
        <v>0</v>
      </c>
      <c r="AE15" s="109">
        <f t="shared" si="1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11">
        <f t="shared" si="1"/>
        <v>0</v>
      </c>
      <c r="AQ15" s="226"/>
      <c r="AR15" s="226"/>
      <c r="AS15" s="226"/>
      <c r="AT15" s="226"/>
      <c r="AU15" s="98"/>
      <c r="AV15" s="98"/>
      <c r="AW15" s="98"/>
      <c r="AX15" s="98"/>
    </row>
    <row r="16" spans="1:50" s="2" customFormat="1" ht="15.75" thickBot="1">
      <c r="A16" s="112" t="s">
        <v>98</v>
      </c>
      <c r="B16" s="113" t="s">
        <v>99</v>
      </c>
      <c r="C16" s="114">
        <v>0</v>
      </c>
      <c r="D16" s="114">
        <v>0</v>
      </c>
      <c r="E16" s="114">
        <v>0</v>
      </c>
      <c r="F16" s="114"/>
      <c r="G16" s="114"/>
      <c r="H16" s="114"/>
      <c r="I16" s="114"/>
      <c r="J16" s="114"/>
      <c r="K16" s="114"/>
      <c r="L16" s="115"/>
      <c r="M16" s="114"/>
      <c r="N16" s="114"/>
      <c r="O16" s="114"/>
      <c r="P16" s="116">
        <f>SUM(D16:O16)</f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/>
      <c r="X16" s="114"/>
      <c r="Y16" s="115"/>
      <c r="Z16" s="114">
        <v>0</v>
      </c>
      <c r="AA16" s="114"/>
      <c r="AB16" s="114"/>
      <c r="AC16" s="117">
        <f>SUM(Q16:AB16)</f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/>
      <c r="AJ16" s="114"/>
      <c r="AK16" s="114">
        <v>0</v>
      </c>
      <c r="AL16" s="114"/>
      <c r="AM16" s="114">
        <v>0</v>
      </c>
      <c r="AN16" s="114"/>
      <c r="AO16" s="114"/>
      <c r="AP16" s="118">
        <f>SUM(AD16:AO16)</f>
        <v>0</v>
      </c>
      <c r="AQ16" s="226"/>
      <c r="AR16" s="226"/>
      <c r="AS16" s="226"/>
      <c r="AT16" s="226"/>
      <c r="AU16" s="98"/>
      <c r="AV16" s="98"/>
      <c r="AW16" s="98"/>
      <c r="AX16" s="98"/>
    </row>
    <row r="17" spans="1:50" s="2" customFormat="1" ht="16.5" thickBot="1">
      <c r="A17" s="112"/>
      <c r="B17" s="108" t="s">
        <v>100</v>
      </c>
      <c r="C17" s="119">
        <f>SUM(C18,C38,C32)</f>
        <v>1761400000</v>
      </c>
      <c r="D17" s="119">
        <f>SUM(D18,D38)+D20+P32</f>
        <v>994391901.02</v>
      </c>
      <c r="E17" s="119">
        <f>SUM(E18,E38)+E32</f>
        <v>106730979.19</v>
      </c>
      <c r="F17" s="119">
        <f>SUM(F18,F38)+F32</f>
        <v>423688560.78</v>
      </c>
      <c r="G17" s="119">
        <f>SUM(G18,G38)+G32</f>
        <v>210461208.55</v>
      </c>
      <c r="H17" s="119">
        <f>SUM(H18,H38)+H19+H32</f>
        <v>317313051.81</v>
      </c>
      <c r="I17" s="119">
        <f aca="true" t="shared" si="2" ref="I17:N17">SUM(I18,I38)+I32</f>
        <v>0</v>
      </c>
      <c r="J17" s="119">
        <f t="shared" si="2"/>
        <v>0</v>
      </c>
      <c r="K17" s="119">
        <f t="shared" si="2"/>
        <v>0</v>
      </c>
      <c r="L17" s="119">
        <f t="shared" si="2"/>
        <v>0</v>
      </c>
      <c r="M17" s="119">
        <f t="shared" si="2"/>
        <v>0</v>
      </c>
      <c r="N17" s="119">
        <f t="shared" si="2"/>
        <v>0</v>
      </c>
      <c r="O17" s="119">
        <f>SUM(O18+O32)</f>
        <v>0</v>
      </c>
      <c r="P17" s="120">
        <f>SUM(P18,P38)+P32</f>
        <v>1150888573.7</v>
      </c>
      <c r="Q17" s="119">
        <f>SUM(Q18,Q38)</f>
        <v>7683713.37</v>
      </c>
      <c r="R17" s="119">
        <f aca="true" t="shared" si="3" ref="R17:W17">SUM(R18,R38)+R32</f>
        <v>54176579.91</v>
      </c>
      <c r="S17" s="119">
        <f t="shared" si="3"/>
        <v>63578258.519999996</v>
      </c>
      <c r="T17" s="119">
        <f t="shared" si="3"/>
        <v>172603988.54999998</v>
      </c>
      <c r="U17" s="119">
        <f>SUM(U18,U38)+U32+U19</f>
        <v>115626786.36</v>
      </c>
      <c r="V17" s="119">
        <f t="shared" si="3"/>
        <v>0</v>
      </c>
      <c r="W17" s="119">
        <f t="shared" si="3"/>
        <v>0</v>
      </c>
      <c r="X17" s="119">
        <f>SUM(X18,X38,X32)</f>
        <v>0</v>
      </c>
      <c r="Y17" s="120">
        <f>SUM(Y18,Y38)</f>
        <v>0</v>
      </c>
      <c r="Z17" s="119">
        <f>SUM(Z18,Z38)</f>
        <v>0</v>
      </c>
      <c r="AA17" s="119">
        <f>SUM(AA18,AA38,AA32)</f>
        <v>0</v>
      </c>
      <c r="AB17" s="119">
        <f>SUM(AB18+AB32)+AB38</f>
        <v>0</v>
      </c>
      <c r="AC17" s="119">
        <f>SUM(AC18,AC38)+AC32</f>
        <v>413669326.71000004</v>
      </c>
      <c r="AD17" s="119">
        <f>SUM(AD18,AD38)</f>
        <v>7683713.37</v>
      </c>
      <c r="AE17" s="119">
        <f>SUM(AE18,AE38)+AE32</f>
        <v>52901579.91</v>
      </c>
      <c r="AF17" s="119">
        <f aca="true" t="shared" si="4" ref="AF17:AP17">SUM(AF18,AF38)+AF32</f>
        <v>64759652.519999996</v>
      </c>
      <c r="AG17" s="119">
        <f t="shared" si="4"/>
        <v>172603988.54999998</v>
      </c>
      <c r="AH17" s="119">
        <f>SUM(AH18,AH38)+AH32+AH19</f>
        <v>73641786.36</v>
      </c>
      <c r="AI17" s="119">
        <f t="shared" si="4"/>
        <v>0</v>
      </c>
      <c r="AJ17" s="119">
        <f t="shared" si="4"/>
        <v>0</v>
      </c>
      <c r="AK17" s="119">
        <f t="shared" si="4"/>
        <v>0</v>
      </c>
      <c r="AL17" s="119">
        <f t="shared" si="4"/>
        <v>0</v>
      </c>
      <c r="AM17" s="119">
        <f t="shared" si="4"/>
        <v>0</v>
      </c>
      <c r="AN17" s="119">
        <f t="shared" si="4"/>
        <v>0</v>
      </c>
      <c r="AO17" s="119">
        <f t="shared" si="4"/>
        <v>0</v>
      </c>
      <c r="AP17" s="119">
        <f t="shared" si="4"/>
        <v>371590720.71000004</v>
      </c>
      <c r="AQ17" s="226"/>
      <c r="AR17" s="226"/>
      <c r="AS17" s="226"/>
      <c r="AT17" s="226"/>
      <c r="AU17" s="98"/>
      <c r="AV17" s="98"/>
      <c r="AW17" s="98"/>
      <c r="AX17" s="98"/>
    </row>
    <row r="18" spans="1:50" s="2" customFormat="1" ht="15.75">
      <c r="A18" s="112" t="s">
        <v>101</v>
      </c>
      <c r="B18" s="121" t="s">
        <v>102</v>
      </c>
      <c r="C18" s="122">
        <f>SUM(C19:C31)</f>
        <v>690900000</v>
      </c>
      <c r="D18" s="122">
        <f>SUM(D22:O31)</f>
        <v>260466654.35999998</v>
      </c>
      <c r="E18" s="122">
        <f>SUM(E20:E31)</f>
        <v>27517529.72</v>
      </c>
      <c r="F18" s="122">
        <f>SUM(F20:F28)</f>
        <v>114944295.01000002</v>
      </c>
      <c r="G18" s="122">
        <f>SUM(G20:G31)</f>
        <v>24934085.12</v>
      </c>
      <c r="H18" s="122">
        <f>SUM(H20:H31)</f>
        <v>81886731.14</v>
      </c>
      <c r="I18" s="122">
        <f>SUM(I20:I31)</f>
        <v>0</v>
      </c>
      <c r="J18" s="122">
        <f>SUM(J20:J31)</f>
        <v>0</v>
      </c>
      <c r="K18" s="122">
        <f aca="true" t="shared" si="5" ref="K18:AM18">SUM(K20:K31)</f>
        <v>0</v>
      </c>
      <c r="L18" s="123">
        <f t="shared" si="5"/>
        <v>0</v>
      </c>
      <c r="M18" s="122">
        <f t="shared" si="5"/>
        <v>0</v>
      </c>
      <c r="N18" s="122">
        <f>SUM(N20:N31)</f>
        <v>0</v>
      </c>
      <c r="O18" s="122">
        <f>SUM(O20:O31)</f>
        <v>0</v>
      </c>
      <c r="P18" s="123">
        <f>SUM(P19:P31)</f>
        <v>280187769.36</v>
      </c>
      <c r="Q18" s="122">
        <f t="shared" si="5"/>
        <v>4221713.37</v>
      </c>
      <c r="R18" s="122">
        <f t="shared" si="5"/>
        <v>12264342.719999999</v>
      </c>
      <c r="S18" s="122">
        <f>SUM(S20:S31)</f>
        <v>31476281.75</v>
      </c>
      <c r="T18" s="122">
        <f t="shared" si="5"/>
        <v>75244035.11999999</v>
      </c>
      <c r="U18" s="122">
        <f>SUM(U20:U30)</f>
        <v>27477727.689999998</v>
      </c>
      <c r="V18" s="122">
        <f t="shared" si="5"/>
        <v>0</v>
      </c>
      <c r="W18" s="122">
        <f t="shared" si="5"/>
        <v>0</v>
      </c>
      <c r="X18" s="122">
        <f>SUM(X20:X31)</f>
        <v>0</v>
      </c>
      <c r="Y18" s="123">
        <f t="shared" si="5"/>
        <v>0</v>
      </c>
      <c r="Z18" s="122">
        <f t="shared" si="5"/>
        <v>0</v>
      </c>
      <c r="AA18" s="122">
        <f t="shared" si="5"/>
        <v>0</v>
      </c>
      <c r="AB18" s="122">
        <f>SUM(AB20:AB31)</f>
        <v>0</v>
      </c>
      <c r="AC18" s="124">
        <f>SUM(AC19:AC31)</f>
        <v>170405215.65</v>
      </c>
      <c r="AD18" s="122">
        <f>AD20+AD21+AD22+AD23+AD24+AD25+AD26+AD27+AD28</f>
        <v>4221713.37</v>
      </c>
      <c r="AE18" s="122">
        <f>SUM(AE20:AE31)</f>
        <v>12264342.719999999</v>
      </c>
      <c r="AF18" s="122">
        <f>SUM(AF20:AF31)</f>
        <v>31382675.75</v>
      </c>
      <c r="AG18" s="122">
        <f t="shared" si="5"/>
        <v>75244035.11999999</v>
      </c>
      <c r="AH18" s="122">
        <f>SUM(AH20:AH31)</f>
        <v>27477727.689999998</v>
      </c>
      <c r="AI18" s="122">
        <f>SUM(AI20:AI31)</f>
        <v>0</v>
      </c>
      <c r="AJ18" s="122">
        <f t="shared" si="5"/>
        <v>0</v>
      </c>
      <c r="AK18" s="122">
        <f t="shared" si="5"/>
        <v>0</v>
      </c>
      <c r="AL18" s="122">
        <f t="shared" si="5"/>
        <v>0</v>
      </c>
      <c r="AM18" s="122">
        <f t="shared" si="5"/>
        <v>0</v>
      </c>
      <c r="AN18" s="122">
        <f>SUM(AN20:AN31)</f>
        <v>0</v>
      </c>
      <c r="AO18" s="122">
        <f>SUM(AO20:AO31)</f>
        <v>0</v>
      </c>
      <c r="AP18" s="122">
        <f>SUM(AP20:AP31)</f>
        <v>150590494.65</v>
      </c>
      <c r="AQ18" s="226"/>
      <c r="AR18" s="226"/>
      <c r="AS18" s="226"/>
      <c r="AT18" s="226"/>
      <c r="AU18" s="98"/>
      <c r="AV18" s="98"/>
      <c r="AW18" s="98"/>
      <c r="AX18" s="98"/>
    </row>
    <row r="19" spans="1:50" s="2" customFormat="1" ht="15.75">
      <c r="A19" s="112" t="s">
        <v>103</v>
      </c>
      <c r="B19" s="125" t="s">
        <v>104</v>
      </c>
      <c r="C19" s="126">
        <v>19800000</v>
      </c>
      <c r="D19" s="122"/>
      <c r="E19" s="122"/>
      <c r="F19" s="122"/>
      <c r="G19" s="122"/>
      <c r="H19" s="122">
        <v>19721115</v>
      </c>
      <c r="I19" s="122"/>
      <c r="J19" s="122"/>
      <c r="K19" s="122"/>
      <c r="L19" s="123"/>
      <c r="M19" s="122"/>
      <c r="N19" s="122"/>
      <c r="O19" s="122"/>
      <c r="P19" s="116">
        <f>SUM(D19:O19)</f>
        <v>19721115</v>
      </c>
      <c r="Q19" s="122"/>
      <c r="R19" s="122"/>
      <c r="S19" s="122"/>
      <c r="T19" s="122"/>
      <c r="U19" s="122">
        <v>19721115</v>
      </c>
      <c r="V19" s="122"/>
      <c r="W19" s="122"/>
      <c r="X19" s="122"/>
      <c r="Y19" s="123"/>
      <c r="Z19" s="122"/>
      <c r="AA19" s="122"/>
      <c r="AB19" s="122"/>
      <c r="AC19" s="127">
        <f>SUM(Q19:AB19)</f>
        <v>19721115</v>
      </c>
      <c r="AD19" s="122"/>
      <c r="AE19" s="122"/>
      <c r="AF19" s="122"/>
      <c r="AG19" s="122"/>
      <c r="AH19" s="122">
        <v>0</v>
      </c>
      <c r="AI19" s="122"/>
      <c r="AJ19" s="122"/>
      <c r="AK19" s="122"/>
      <c r="AL19" s="122"/>
      <c r="AM19" s="122"/>
      <c r="AN19" s="122"/>
      <c r="AO19" s="122"/>
      <c r="AP19" s="126">
        <v>0</v>
      </c>
      <c r="AQ19" s="226"/>
      <c r="AR19" s="226"/>
      <c r="AS19" s="226"/>
      <c r="AT19" s="226"/>
      <c r="AU19" s="98"/>
      <c r="AV19" s="98"/>
      <c r="AW19" s="98"/>
      <c r="AX19" s="98"/>
    </row>
    <row r="20" spans="1:50" s="2" customFormat="1" ht="12.75">
      <c r="A20" s="112" t="s">
        <v>105</v>
      </c>
      <c r="B20" s="128" t="s">
        <v>106</v>
      </c>
      <c r="C20" s="127">
        <v>1200000</v>
      </c>
      <c r="D20" s="126">
        <v>0</v>
      </c>
      <c r="E20" s="126">
        <v>0</v>
      </c>
      <c r="F20" s="126">
        <v>0</v>
      </c>
      <c r="G20" s="127">
        <v>0</v>
      </c>
      <c r="H20" s="126">
        <v>0</v>
      </c>
      <c r="I20" s="126">
        <v>0</v>
      </c>
      <c r="J20" s="126">
        <v>0</v>
      </c>
      <c r="K20" s="129">
        <v>0</v>
      </c>
      <c r="L20" s="130">
        <v>0</v>
      </c>
      <c r="M20" s="126">
        <v>0</v>
      </c>
      <c r="N20" s="126">
        <v>0</v>
      </c>
      <c r="O20" s="126">
        <v>0</v>
      </c>
      <c r="P20" s="116">
        <f>SUM(D20:O20)</f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30">
        <v>0</v>
      </c>
      <c r="Z20" s="126">
        <v>0</v>
      </c>
      <c r="AA20" s="126">
        <v>0</v>
      </c>
      <c r="AB20" s="127">
        <v>0</v>
      </c>
      <c r="AC20" s="127">
        <f>SUM(Q20:AB20)</f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f aca="true" t="shared" si="6" ref="AP20:AP39">SUM(AD20:AO20)</f>
        <v>0</v>
      </c>
      <c r="AQ20" s="226"/>
      <c r="AR20" s="235"/>
      <c r="AS20" s="235"/>
      <c r="AT20" s="226"/>
      <c r="AU20" s="98"/>
      <c r="AV20" s="98"/>
      <c r="AW20" s="98"/>
      <c r="AX20" s="98"/>
    </row>
    <row r="21" spans="1:50" s="2" customFormat="1" ht="12.75">
      <c r="A21" s="112" t="s">
        <v>107</v>
      </c>
      <c r="B21" s="128" t="s">
        <v>108</v>
      </c>
      <c r="C21" s="127">
        <v>0</v>
      </c>
      <c r="D21" s="126">
        <v>0</v>
      </c>
      <c r="E21" s="126">
        <v>0</v>
      </c>
      <c r="F21" s="126">
        <v>0</v>
      </c>
      <c r="G21" s="127">
        <v>0</v>
      </c>
      <c r="H21" s="126">
        <v>0</v>
      </c>
      <c r="I21" s="126">
        <v>0</v>
      </c>
      <c r="J21" s="126">
        <v>0</v>
      </c>
      <c r="K21" s="129">
        <v>0</v>
      </c>
      <c r="L21" s="130">
        <v>0</v>
      </c>
      <c r="M21" s="126">
        <v>0</v>
      </c>
      <c r="N21" s="126">
        <v>0</v>
      </c>
      <c r="O21" s="126">
        <v>0</v>
      </c>
      <c r="P21" s="116">
        <f aca="true" t="shared" si="7" ref="P21:P37">SUM(D21:O21)</f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30">
        <v>0</v>
      </c>
      <c r="Z21" s="126">
        <v>0</v>
      </c>
      <c r="AA21" s="126">
        <v>0</v>
      </c>
      <c r="AB21" s="126">
        <v>0</v>
      </c>
      <c r="AC21" s="126">
        <f aca="true" t="shared" si="8" ref="AC21:AC37">SUM(Q21:AB21)</f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f t="shared" si="6"/>
        <v>0</v>
      </c>
      <c r="AQ21" s="226"/>
      <c r="AR21" s="226"/>
      <c r="AS21" s="226"/>
      <c r="AT21" s="226"/>
      <c r="AU21" s="98"/>
      <c r="AV21" s="98"/>
      <c r="AW21" s="98"/>
      <c r="AX21" s="98"/>
    </row>
    <row r="22" spans="1:50" s="2" customFormat="1" ht="12.75">
      <c r="A22" s="112" t="s">
        <v>109</v>
      </c>
      <c r="B22" s="128" t="s">
        <v>110</v>
      </c>
      <c r="C22" s="127">
        <v>232838728</v>
      </c>
      <c r="D22" s="126">
        <v>3413800</v>
      </c>
      <c r="E22" s="126">
        <v>14939607</v>
      </c>
      <c r="F22" s="126">
        <v>30937080.46</v>
      </c>
      <c r="G22" s="127">
        <v>15611225.23</v>
      </c>
      <c r="H22" s="126">
        <v>17039930.92</v>
      </c>
      <c r="I22" s="126">
        <v>0</v>
      </c>
      <c r="J22" s="126">
        <v>0</v>
      </c>
      <c r="K22" s="129">
        <v>0</v>
      </c>
      <c r="L22" s="130">
        <v>0</v>
      </c>
      <c r="M22" s="126">
        <v>0</v>
      </c>
      <c r="N22" s="126">
        <v>0</v>
      </c>
      <c r="O22" s="126">
        <v>0</v>
      </c>
      <c r="P22" s="116">
        <f>SUM(D22:O22)</f>
        <v>81941643.61</v>
      </c>
      <c r="Q22" s="126">
        <v>0</v>
      </c>
      <c r="R22" s="126">
        <v>4418000</v>
      </c>
      <c r="S22" s="126">
        <v>6540114.88</v>
      </c>
      <c r="T22" s="126">
        <v>18985629.23</v>
      </c>
      <c r="U22" s="126">
        <v>19447217.47</v>
      </c>
      <c r="V22" s="126">
        <v>0</v>
      </c>
      <c r="W22" s="126">
        <v>0</v>
      </c>
      <c r="X22" s="126">
        <v>0</v>
      </c>
      <c r="Y22" s="130">
        <v>0</v>
      </c>
      <c r="Z22" s="126">
        <v>0</v>
      </c>
      <c r="AA22" s="126">
        <v>0</v>
      </c>
      <c r="AB22" s="126">
        <v>0</v>
      </c>
      <c r="AC22" s="126">
        <f t="shared" si="8"/>
        <v>49390961.58</v>
      </c>
      <c r="AD22" s="126">
        <v>0</v>
      </c>
      <c r="AE22" s="126">
        <v>4418000</v>
      </c>
      <c r="AF22" s="126">
        <v>6540114.88</v>
      </c>
      <c r="AG22" s="126">
        <v>18985629.23</v>
      </c>
      <c r="AH22" s="126">
        <v>19447217.47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f t="shared" si="6"/>
        <v>49390961.58</v>
      </c>
      <c r="AQ22" s="226"/>
      <c r="AR22" s="226"/>
      <c r="AS22" s="226"/>
      <c r="AT22" s="226"/>
      <c r="AU22" s="98"/>
      <c r="AV22" s="98"/>
      <c r="AW22" s="98"/>
      <c r="AX22" s="98"/>
    </row>
    <row r="23" spans="1:50" s="2" customFormat="1" ht="12.75">
      <c r="A23" s="112" t="s">
        <v>111</v>
      </c>
      <c r="B23" s="128" t="s">
        <v>112</v>
      </c>
      <c r="C23" s="127">
        <f>89000000-10000000</f>
        <v>79000000</v>
      </c>
      <c r="D23" s="126">
        <v>0</v>
      </c>
      <c r="E23" s="126">
        <v>4185437.35</v>
      </c>
      <c r="F23" s="126">
        <v>6729084.8</v>
      </c>
      <c r="G23" s="126">
        <v>4703173.88</v>
      </c>
      <c r="H23" s="126">
        <v>954470.56</v>
      </c>
      <c r="I23" s="126">
        <v>0</v>
      </c>
      <c r="J23" s="126">
        <v>0</v>
      </c>
      <c r="K23" s="129">
        <v>0</v>
      </c>
      <c r="L23" s="130">
        <v>0</v>
      </c>
      <c r="M23" s="126">
        <v>0</v>
      </c>
      <c r="N23" s="126">
        <v>0</v>
      </c>
      <c r="O23" s="126">
        <v>0</v>
      </c>
      <c r="P23" s="116">
        <f t="shared" si="7"/>
        <v>16572166.590000002</v>
      </c>
      <c r="Q23" s="126">
        <v>0</v>
      </c>
      <c r="R23" s="126">
        <v>2140357.35</v>
      </c>
      <c r="S23" s="126">
        <v>2097488.8</v>
      </c>
      <c r="T23" s="126">
        <v>2383050.88</v>
      </c>
      <c r="U23" s="126">
        <v>1246613.56</v>
      </c>
      <c r="V23" s="126">
        <v>0</v>
      </c>
      <c r="W23" s="126">
        <v>0</v>
      </c>
      <c r="X23" s="126">
        <v>0</v>
      </c>
      <c r="Y23" s="130">
        <v>0</v>
      </c>
      <c r="Z23" s="126">
        <v>0</v>
      </c>
      <c r="AA23" s="126">
        <v>0</v>
      </c>
      <c r="AB23" s="127">
        <v>0</v>
      </c>
      <c r="AC23" s="127">
        <f>SUM(Q23:AB23)</f>
        <v>7867510.59</v>
      </c>
      <c r="AD23" s="126">
        <v>0</v>
      </c>
      <c r="AE23" s="126">
        <v>2140357.35</v>
      </c>
      <c r="AF23" s="126">
        <v>2097488.8</v>
      </c>
      <c r="AG23" s="126">
        <v>2383050.88</v>
      </c>
      <c r="AH23" s="126">
        <v>1246613.56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f t="shared" si="6"/>
        <v>7867510.59</v>
      </c>
      <c r="AQ23" s="226"/>
      <c r="AR23" s="226"/>
      <c r="AS23" s="226"/>
      <c r="AT23" s="226"/>
      <c r="AU23" s="98"/>
      <c r="AV23" s="98"/>
      <c r="AW23" s="98"/>
      <c r="AX23" s="98"/>
    </row>
    <row r="24" spans="1:50" s="2" customFormat="1" ht="12.75">
      <c r="A24" s="112" t="s">
        <v>113</v>
      </c>
      <c r="B24" s="128" t="s">
        <v>114</v>
      </c>
      <c r="C24" s="127">
        <f>80600000-9800000</f>
        <v>70800000</v>
      </c>
      <c r="D24" s="126">
        <v>3162000</v>
      </c>
      <c r="E24" s="126">
        <v>3292512</v>
      </c>
      <c r="F24" s="126">
        <v>50267365.2</v>
      </c>
      <c r="G24" s="126">
        <v>772407.44</v>
      </c>
      <c r="H24" s="126">
        <v>329606.86</v>
      </c>
      <c r="I24" s="126">
        <v>0</v>
      </c>
      <c r="J24" s="126">
        <v>0</v>
      </c>
      <c r="K24" s="129">
        <v>0</v>
      </c>
      <c r="L24" s="130">
        <v>0</v>
      </c>
      <c r="M24" s="126">
        <v>0</v>
      </c>
      <c r="N24" s="126">
        <v>0</v>
      </c>
      <c r="O24" s="126">
        <v>0</v>
      </c>
      <c r="P24" s="116">
        <f t="shared" si="7"/>
        <v>57823891.5</v>
      </c>
      <c r="Q24" s="126">
        <v>0</v>
      </c>
      <c r="R24" s="126">
        <v>778512</v>
      </c>
      <c r="S24" s="126">
        <v>651865.2</v>
      </c>
      <c r="T24" s="126">
        <v>50507157.44</v>
      </c>
      <c r="U24" s="126">
        <v>781856.86</v>
      </c>
      <c r="V24" s="126">
        <v>0</v>
      </c>
      <c r="W24" s="126">
        <v>0</v>
      </c>
      <c r="X24" s="126">
        <v>0</v>
      </c>
      <c r="Y24" s="130">
        <v>0</v>
      </c>
      <c r="Z24" s="126">
        <v>0</v>
      </c>
      <c r="AA24" s="126">
        <v>0</v>
      </c>
      <c r="AB24" s="126">
        <v>0</v>
      </c>
      <c r="AC24" s="126">
        <f t="shared" si="8"/>
        <v>52719391.5</v>
      </c>
      <c r="AD24" s="126">
        <v>0</v>
      </c>
      <c r="AE24" s="126">
        <v>778512</v>
      </c>
      <c r="AF24" s="126">
        <v>651865.2</v>
      </c>
      <c r="AG24" s="126">
        <v>50507157.44</v>
      </c>
      <c r="AH24" s="126">
        <v>781856.86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f t="shared" si="6"/>
        <v>52719391.5</v>
      </c>
      <c r="AQ24" s="226"/>
      <c r="AR24" s="226"/>
      <c r="AS24" s="226"/>
      <c r="AT24" s="226"/>
      <c r="AU24" s="98"/>
      <c r="AV24" s="98"/>
      <c r="AW24" s="98"/>
      <c r="AX24" s="98"/>
    </row>
    <row r="25" spans="1:50" s="2" customFormat="1" ht="12.75">
      <c r="A25" s="112" t="s">
        <v>115</v>
      </c>
      <c r="B25" s="128" t="s">
        <v>116</v>
      </c>
      <c r="C25" s="127">
        <v>68000000</v>
      </c>
      <c r="D25" s="126">
        <v>386500</v>
      </c>
      <c r="E25" s="126">
        <v>2402880</v>
      </c>
      <c r="F25" s="126">
        <v>480653.2</v>
      </c>
      <c r="G25" s="126">
        <v>944506.97</v>
      </c>
      <c r="H25" s="126">
        <v>13642.64</v>
      </c>
      <c r="I25" s="126">
        <v>0</v>
      </c>
      <c r="J25" s="126">
        <v>0</v>
      </c>
      <c r="K25" s="129">
        <v>0</v>
      </c>
      <c r="L25" s="130">
        <v>0</v>
      </c>
      <c r="M25" s="126">
        <v>0</v>
      </c>
      <c r="N25" s="126">
        <v>0</v>
      </c>
      <c r="O25" s="126">
        <v>0</v>
      </c>
      <c r="P25" s="116">
        <f t="shared" si="7"/>
        <v>4228182.81</v>
      </c>
      <c r="Q25" s="126">
        <v>0</v>
      </c>
      <c r="R25" s="126">
        <v>2386500</v>
      </c>
      <c r="S25" s="126">
        <v>480653.2</v>
      </c>
      <c r="T25" s="126">
        <v>944506.97</v>
      </c>
      <c r="U25" s="126">
        <v>13642.64</v>
      </c>
      <c r="V25" s="126">
        <v>0</v>
      </c>
      <c r="W25" s="127">
        <v>0</v>
      </c>
      <c r="X25" s="126">
        <v>0</v>
      </c>
      <c r="Y25" s="130">
        <v>0</v>
      </c>
      <c r="Z25" s="126">
        <v>0</v>
      </c>
      <c r="AA25" s="126">
        <v>0</v>
      </c>
      <c r="AB25" s="126">
        <v>0</v>
      </c>
      <c r="AC25" s="126">
        <f t="shared" si="8"/>
        <v>3825302.81</v>
      </c>
      <c r="AD25" s="126">
        <v>0</v>
      </c>
      <c r="AE25" s="126">
        <v>2386500</v>
      </c>
      <c r="AF25" s="126">
        <v>480653.2</v>
      </c>
      <c r="AG25" s="126">
        <v>944506.97</v>
      </c>
      <c r="AH25" s="126">
        <v>13642.64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f t="shared" si="6"/>
        <v>3825302.81</v>
      </c>
      <c r="AQ25" s="226"/>
      <c r="AR25" s="226"/>
      <c r="AS25" s="226"/>
      <c r="AT25" s="226"/>
      <c r="AU25" s="98"/>
      <c r="AV25" s="98"/>
      <c r="AW25" s="98"/>
      <c r="AX25" s="98"/>
    </row>
    <row r="26" spans="1:50" s="2" customFormat="1" ht="12.75">
      <c r="A26" s="112" t="s">
        <v>117</v>
      </c>
      <c r="B26" s="128" t="s">
        <v>118</v>
      </c>
      <c r="C26" s="127">
        <v>103344480</v>
      </c>
      <c r="D26" s="126">
        <v>4221713.37</v>
      </c>
      <c r="E26" s="126">
        <v>2618829.58</v>
      </c>
      <c r="F26" s="126">
        <v>21550039.67</v>
      </c>
      <c r="G26" s="126">
        <v>2902771.6</v>
      </c>
      <c r="H26" s="126">
        <v>5384399.27</v>
      </c>
      <c r="I26" s="126">
        <v>0</v>
      </c>
      <c r="J26" s="126">
        <v>0</v>
      </c>
      <c r="K26" s="129">
        <v>0</v>
      </c>
      <c r="L26" s="130">
        <v>0</v>
      </c>
      <c r="M26" s="126">
        <v>0</v>
      </c>
      <c r="N26" s="126">
        <v>0</v>
      </c>
      <c r="O26" s="126">
        <v>0</v>
      </c>
      <c r="P26" s="116">
        <f t="shared" si="7"/>
        <v>36677753.49</v>
      </c>
      <c r="Q26" s="126">
        <v>4221713.37</v>
      </c>
      <c r="R26" s="126">
        <v>2462709.58</v>
      </c>
      <c r="S26" s="126">
        <v>21706159.67</v>
      </c>
      <c r="T26" s="126">
        <v>2423690.6</v>
      </c>
      <c r="U26" s="126">
        <v>5799275.27</v>
      </c>
      <c r="V26" s="126">
        <v>0</v>
      </c>
      <c r="W26" s="126">
        <v>0</v>
      </c>
      <c r="X26" s="126">
        <v>0</v>
      </c>
      <c r="Y26" s="130">
        <v>0</v>
      </c>
      <c r="Z26" s="126">
        <v>0</v>
      </c>
      <c r="AA26" s="126">
        <v>0</v>
      </c>
      <c r="AB26" s="126">
        <v>0</v>
      </c>
      <c r="AC26" s="126">
        <f t="shared" si="8"/>
        <v>36613548.49</v>
      </c>
      <c r="AD26" s="126">
        <v>4221713.37</v>
      </c>
      <c r="AE26" s="126">
        <v>2462709.58</v>
      </c>
      <c r="AF26" s="126">
        <v>21612553.67</v>
      </c>
      <c r="AG26" s="126">
        <v>2423690.6</v>
      </c>
      <c r="AH26" s="126">
        <v>5799275.27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f t="shared" si="6"/>
        <v>36519942.49</v>
      </c>
      <c r="AQ26" s="226"/>
      <c r="AR26" s="226"/>
      <c r="AS26" s="226"/>
      <c r="AT26" s="226"/>
      <c r="AU26" s="98"/>
      <c r="AV26" s="98"/>
      <c r="AW26" s="98"/>
      <c r="AX26" s="98"/>
    </row>
    <row r="27" spans="1:50" s="2" customFormat="1" ht="12.75">
      <c r="A27" s="112" t="s">
        <v>119</v>
      </c>
      <c r="B27" s="128" t="s">
        <v>120</v>
      </c>
      <c r="C27" s="127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9">
        <v>0</v>
      </c>
      <c r="L27" s="130"/>
      <c r="M27" s="126">
        <v>0</v>
      </c>
      <c r="N27" s="126">
        <v>0</v>
      </c>
      <c r="O27" s="126">
        <v>0</v>
      </c>
      <c r="P27" s="116">
        <f t="shared" si="7"/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30"/>
      <c r="Z27" s="126">
        <v>0</v>
      </c>
      <c r="AA27" s="126">
        <v>0</v>
      </c>
      <c r="AB27" s="126">
        <v>0</v>
      </c>
      <c r="AC27" s="126">
        <f t="shared" si="8"/>
        <v>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/>
      <c r="AM27" s="126">
        <v>0</v>
      </c>
      <c r="AN27" s="126">
        <v>0</v>
      </c>
      <c r="AO27" s="126">
        <v>0</v>
      </c>
      <c r="AP27" s="126">
        <f t="shared" si="6"/>
        <v>0</v>
      </c>
      <c r="AQ27" s="226"/>
      <c r="AR27" s="226"/>
      <c r="AS27" s="226"/>
      <c r="AT27" s="226"/>
      <c r="AU27" s="98"/>
      <c r="AV27" s="98"/>
      <c r="AW27" s="98"/>
      <c r="AX27" s="98"/>
    </row>
    <row r="28" spans="1:50" s="2" customFormat="1" ht="12.75">
      <c r="A28" s="112" t="s">
        <v>121</v>
      </c>
      <c r="B28" s="128" t="s">
        <v>122</v>
      </c>
      <c r="C28" s="127">
        <v>5000000</v>
      </c>
      <c r="D28" s="126">
        <v>0</v>
      </c>
      <c r="E28" s="126">
        <v>0</v>
      </c>
      <c r="F28" s="126">
        <v>4980071.68</v>
      </c>
      <c r="G28" s="126">
        <v>0</v>
      </c>
      <c r="H28" s="126">
        <v>0</v>
      </c>
      <c r="I28" s="126">
        <v>0</v>
      </c>
      <c r="J28" s="126">
        <v>0</v>
      </c>
      <c r="K28" s="129">
        <v>0</v>
      </c>
      <c r="L28" s="130">
        <v>0</v>
      </c>
      <c r="M28" s="126">
        <v>0</v>
      </c>
      <c r="N28" s="126">
        <v>0</v>
      </c>
      <c r="O28" s="126">
        <v>0</v>
      </c>
      <c r="P28" s="116">
        <f t="shared" si="7"/>
        <v>4980071.68</v>
      </c>
      <c r="Q28" s="126">
        <v>0</v>
      </c>
      <c r="R28" s="126">
        <v>0</v>
      </c>
      <c r="S28" s="126">
        <v>0</v>
      </c>
      <c r="T28" s="126">
        <v>0</v>
      </c>
      <c r="U28" s="126">
        <v>14441</v>
      </c>
      <c r="V28" s="126">
        <v>0</v>
      </c>
      <c r="W28" s="126">
        <v>0</v>
      </c>
      <c r="X28" s="126">
        <v>0</v>
      </c>
      <c r="Y28" s="130">
        <v>0</v>
      </c>
      <c r="Z28" s="126">
        <v>0</v>
      </c>
      <c r="AA28" s="126">
        <v>0</v>
      </c>
      <c r="AB28" s="126">
        <v>0</v>
      </c>
      <c r="AC28" s="126">
        <f t="shared" si="8"/>
        <v>14441</v>
      </c>
      <c r="AD28" s="126">
        <v>0</v>
      </c>
      <c r="AE28" s="126">
        <v>0</v>
      </c>
      <c r="AF28" s="126"/>
      <c r="AG28" s="126">
        <v>0</v>
      </c>
      <c r="AH28" s="126">
        <v>14441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f t="shared" si="6"/>
        <v>14441</v>
      </c>
      <c r="AQ28" s="226"/>
      <c r="AR28" s="226"/>
      <c r="AS28" s="226"/>
      <c r="AT28" s="226"/>
      <c r="AU28" s="98"/>
      <c r="AV28" s="98"/>
      <c r="AW28" s="98"/>
      <c r="AX28" s="98"/>
    </row>
    <row r="29" spans="1:50" s="2" customFormat="1" ht="12.75">
      <c r="A29" s="112" t="s">
        <v>123</v>
      </c>
      <c r="B29" s="128" t="s">
        <v>124</v>
      </c>
      <c r="C29" s="127">
        <v>97072792</v>
      </c>
      <c r="D29" s="126">
        <v>0</v>
      </c>
      <c r="E29" s="126">
        <v>0</v>
      </c>
      <c r="F29" s="126"/>
      <c r="G29" s="126"/>
      <c r="H29" s="126">
        <v>57990000</v>
      </c>
      <c r="I29" s="126"/>
      <c r="J29" s="126"/>
      <c r="K29" s="129"/>
      <c r="L29" s="130">
        <v>0</v>
      </c>
      <c r="M29" s="126">
        <v>0</v>
      </c>
      <c r="N29" s="126">
        <v>0</v>
      </c>
      <c r="O29" s="126"/>
      <c r="P29" s="116">
        <f t="shared" si="7"/>
        <v>57990000</v>
      </c>
      <c r="Q29" s="126"/>
      <c r="R29" s="126"/>
      <c r="S29" s="126"/>
      <c r="T29" s="126"/>
      <c r="U29" s="126"/>
      <c r="V29" s="126"/>
      <c r="W29" s="126"/>
      <c r="X29" s="126"/>
      <c r="Y29" s="130">
        <v>0</v>
      </c>
      <c r="Z29" s="126"/>
      <c r="AA29" s="126">
        <v>0</v>
      </c>
      <c r="AB29" s="126">
        <v>0</v>
      </c>
      <c r="AC29" s="126">
        <f t="shared" si="8"/>
        <v>0</v>
      </c>
      <c r="AD29" s="126"/>
      <c r="AE29" s="126"/>
      <c r="AF29" s="126"/>
      <c r="AG29" s="126"/>
      <c r="AH29" s="126"/>
      <c r="AI29" s="126"/>
      <c r="AJ29" s="126"/>
      <c r="AK29" s="126"/>
      <c r="AL29" s="126">
        <v>0</v>
      </c>
      <c r="AM29" s="126"/>
      <c r="AN29" s="126">
        <v>0</v>
      </c>
      <c r="AO29" s="126"/>
      <c r="AP29" s="126">
        <f t="shared" si="6"/>
        <v>0</v>
      </c>
      <c r="AQ29" s="226"/>
      <c r="AR29" s="226"/>
      <c r="AS29" s="226"/>
      <c r="AT29" s="226"/>
      <c r="AU29" s="98"/>
      <c r="AV29" s="98"/>
      <c r="AW29" s="98"/>
      <c r="AX29" s="98"/>
    </row>
    <row r="30" spans="1:50" s="2" customFormat="1" ht="12.75">
      <c r="A30" s="112" t="s">
        <v>125</v>
      </c>
      <c r="B30" s="128" t="s">
        <v>126</v>
      </c>
      <c r="C30" s="127">
        <v>5321200</v>
      </c>
      <c r="D30" s="126">
        <v>0</v>
      </c>
      <c r="E30" s="126">
        <v>78263.79</v>
      </c>
      <c r="F30" s="126"/>
      <c r="G30" s="126"/>
      <c r="H30" s="126">
        <v>174680.89</v>
      </c>
      <c r="I30" s="126"/>
      <c r="J30" s="126">
        <v>0</v>
      </c>
      <c r="K30" s="129">
        <v>0</v>
      </c>
      <c r="L30" s="130">
        <v>0</v>
      </c>
      <c r="M30" s="126"/>
      <c r="N30" s="126">
        <v>0</v>
      </c>
      <c r="O30" s="126">
        <v>0</v>
      </c>
      <c r="P30" s="116">
        <f t="shared" si="7"/>
        <v>252944.68</v>
      </c>
      <c r="Q30" s="126"/>
      <c r="R30" s="126">
        <v>78263.79</v>
      </c>
      <c r="S30" s="126"/>
      <c r="T30" s="126"/>
      <c r="U30" s="126">
        <v>174680.89</v>
      </c>
      <c r="V30" s="126"/>
      <c r="W30" s="126"/>
      <c r="X30" s="126">
        <v>0</v>
      </c>
      <c r="Y30" s="130">
        <v>0</v>
      </c>
      <c r="Z30" s="126"/>
      <c r="AA30" s="126">
        <v>0</v>
      </c>
      <c r="AB30" s="126">
        <v>0</v>
      </c>
      <c r="AC30" s="126">
        <f t="shared" si="8"/>
        <v>252944.68</v>
      </c>
      <c r="AD30" s="126"/>
      <c r="AE30" s="126">
        <v>78263.79</v>
      </c>
      <c r="AF30" s="126"/>
      <c r="AG30" s="126"/>
      <c r="AH30" s="126">
        <v>174680.89</v>
      </c>
      <c r="AI30" s="126"/>
      <c r="AJ30" s="126"/>
      <c r="AK30" s="126">
        <v>0</v>
      </c>
      <c r="AL30" s="126">
        <v>0</v>
      </c>
      <c r="AM30" s="126">
        <v>0</v>
      </c>
      <c r="AN30" s="126">
        <v>0</v>
      </c>
      <c r="AO30" s="126"/>
      <c r="AP30" s="126">
        <f t="shared" si="6"/>
        <v>252944.68</v>
      </c>
      <c r="AQ30" s="226"/>
      <c r="AR30" s="226"/>
      <c r="AS30" s="226"/>
      <c r="AT30" s="226"/>
      <c r="AU30" s="98"/>
      <c r="AV30" s="98"/>
      <c r="AW30" s="98"/>
      <c r="AX30" s="98"/>
    </row>
    <row r="31" spans="1:50" s="2" customFormat="1" ht="12.75">
      <c r="A31" s="112" t="s">
        <v>127</v>
      </c>
      <c r="B31" s="128" t="s">
        <v>128</v>
      </c>
      <c r="C31" s="127">
        <v>8522800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9">
        <v>0</v>
      </c>
      <c r="L31" s="130">
        <v>0</v>
      </c>
      <c r="M31" s="126"/>
      <c r="N31" s="126">
        <v>0</v>
      </c>
      <c r="O31" s="126">
        <v>0</v>
      </c>
      <c r="P31" s="116">
        <f t="shared" si="7"/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30">
        <v>0</v>
      </c>
      <c r="Z31" s="126"/>
      <c r="AA31" s="126">
        <v>0</v>
      </c>
      <c r="AB31" s="126">
        <v>0</v>
      </c>
      <c r="AC31" s="126">
        <f t="shared" si="8"/>
        <v>0</v>
      </c>
      <c r="AD31" s="126">
        <v>0</v>
      </c>
      <c r="AE31" s="126">
        <v>0</v>
      </c>
      <c r="AF31" s="126">
        <v>0</v>
      </c>
      <c r="AG31" s="126"/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/>
      <c r="AN31" s="126">
        <v>0</v>
      </c>
      <c r="AO31" s="126">
        <v>0</v>
      </c>
      <c r="AP31" s="126">
        <f t="shared" si="6"/>
        <v>0</v>
      </c>
      <c r="AQ31" s="226"/>
      <c r="AR31" s="226"/>
      <c r="AS31" s="226"/>
      <c r="AT31" s="226"/>
      <c r="AU31" s="98"/>
      <c r="AV31" s="98"/>
      <c r="AW31" s="98"/>
      <c r="AX31" s="98"/>
    </row>
    <row r="32" spans="1:50" s="2" customFormat="1" ht="15.75">
      <c r="A32" s="112" t="s">
        <v>129</v>
      </c>
      <c r="B32" s="121" t="s">
        <v>102</v>
      </c>
      <c r="C32" s="124">
        <f>C34+C35+C36+C37+C33</f>
        <v>919350000</v>
      </c>
      <c r="D32" s="122">
        <f>D34+D35+D37</f>
        <v>78048756</v>
      </c>
      <c r="E32" s="126">
        <f>+E35+E33+E34+E37</f>
        <v>46074418</v>
      </c>
      <c r="F32" s="126">
        <f>F34+F35+F36+F37</f>
        <v>288723095.14</v>
      </c>
      <c r="G32" s="126">
        <f>G34+G36</f>
        <v>125098418.9</v>
      </c>
      <c r="H32" s="126">
        <f>H33+H34+H35+H36+H37</f>
        <v>192518554.62</v>
      </c>
      <c r="I32" s="126">
        <f>+I35</f>
        <v>0</v>
      </c>
      <c r="J32" s="126">
        <f>J35</f>
        <v>0</v>
      </c>
      <c r="K32" s="129"/>
      <c r="L32" s="130"/>
      <c r="M32" s="126"/>
      <c r="N32" s="122">
        <f>+N35</f>
        <v>0</v>
      </c>
      <c r="O32" s="126">
        <v>0</v>
      </c>
      <c r="P32" s="131">
        <f>SUM(D32:O32)</f>
        <v>730463242.66</v>
      </c>
      <c r="Q32" s="126">
        <v>0</v>
      </c>
      <c r="R32" s="126">
        <f>R35+R34+R36+R37</f>
        <v>8828422</v>
      </c>
      <c r="S32" s="126">
        <f>S34+S37</f>
        <v>12025586.14</v>
      </c>
      <c r="T32" s="126">
        <f>T35+T34</f>
        <v>36931248.9</v>
      </c>
      <c r="U32" s="126">
        <f>U33+U34+U35+U36+U37</f>
        <v>45242092.620000005</v>
      </c>
      <c r="V32" s="126">
        <f>+V35</f>
        <v>0</v>
      </c>
      <c r="W32" s="126">
        <f>W35</f>
        <v>0</v>
      </c>
      <c r="X32" s="126">
        <f>X35</f>
        <v>0</v>
      </c>
      <c r="Y32" s="130"/>
      <c r="Z32" s="126"/>
      <c r="AA32" s="122">
        <f>+AA35</f>
        <v>0</v>
      </c>
      <c r="AB32" s="126">
        <f>+AB35</f>
        <v>0</v>
      </c>
      <c r="AC32" s="122">
        <f>SUM(Q32:AB32)</f>
        <v>103027349.66</v>
      </c>
      <c r="AD32" s="126">
        <v>0</v>
      </c>
      <c r="AE32" s="126">
        <f>+AE35+AE34</f>
        <v>8828422</v>
      </c>
      <c r="AF32" s="126">
        <f>AF34+AF37</f>
        <v>12025586.14</v>
      </c>
      <c r="AG32" s="126">
        <f>AG35+AG34</f>
        <v>36931248.9</v>
      </c>
      <c r="AH32" s="126">
        <f>AH33+AH34+AH35+AH36+AH37</f>
        <v>45242092.620000005</v>
      </c>
      <c r="AI32" s="126">
        <f>+AI35</f>
        <v>0</v>
      </c>
      <c r="AJ32" s="126">
        <f>AJ35</f>
        <v>0</v>
      </c>
      <c r="AK32" s="126">
        <f>AK35</f>
        <v>0</v>
      </c>
      <c r="AL32" s="126"/>
      <c r="AM32" s="126"/>
      <c r="AN32" s="122">
        <f>+AN35</f>
        <v>0</v>
      </c>
      <c r="AO32" s="126"/>
      <c r="AP32" s="122">
        <f>SUM(AD32:AO32)</f>
        <v>103027349.66</v>
      </c>
      <c r="AQ32" s="226"/>
      <c r="AR32" s="226"/>
      <c r="AS32" s="226"/>
      <c r="AT32" s="226"/>
      <c r="AU32" s="98"/>
      <c r="AV32" s="98"/>
      <c r="AW32" s="98"/>
      <c r="AX32" s="98"/>
    </row>
    <row r="33" spans="1:50" s="2" customFormat="1" ht="15.75">
      <c r="A33" s="112" t="s">
        <v>130</v>
      </c>
      <c r="B33" s="128" t="s">
        <v>110</v>
      </c>
      <c r="C33" s="127">
        <v>500000</v>
      </c>
      <c r="D33" s="122"/>
      <c r="E33" s="126">
        <v>0</v>
      </c>
      <c r="F33" s="126"/>
      <c r="G33" s="126"/>
      <c r="H33" s="126"/>
      <c r="I33" s="126"/>
      <c r="J33" s="126"/>
      <c r="K33" s="129"/>
      <c r="L33" s="130"/>
      <c r="M33" s="126"/>
      <c r="N33" s="122"/>
      <c r="O33" s="126"/>
      <c r="P33" s="131">
        <f t="shared" si="7"/>
        <v>0</v>
      </c>
      <c r="Q33" s="126"/>
      <c r="R33" s="126">
        <f>+R36</f>
        <v>0</v>
      </c>
      <c r="S33" s="126"/>
      <c r="T33" s="126"/>
      <c r="U33" s="126"/>
      <c r="V33" s="126"/>
      <c r="W33" s="126"/>
      <c r="X33" s="126"/>
      <c r="Y33" s="130"/>
      <c r="Z33" s="126"/>
      <c r="AA33" s="122"/>
      <c r="AB33" s="126"/>
      <c r="AC33" s="126">
        <f t="shared" si="8"/>
        <v>0</v>
      </c>
      <c r="AD33" s="126"/>
      <c r="AE33" s="126">
        <f>+AE36</f>
        <v>0</v>
      </c>
      <c r="AF33" s="126"/>
      <c r="AG33" s="126"/>
      <c r="AH33" s="126"/>
      <c r="AI33" s="126"/>
      <c r="AJ33" s="126"/>
      <c r="AK33" s="126"/>
      <c r="AL33" s="126"/>
      <c r="AM33" s="126"/>
      <c r="AN33" s="122"/>
      <c r="AO33" s="126"/>
      <c r="AP33" s="126">
        <f>SUM(AD33:AO33)</f>
        <v>0</v>
      </c>
      <c r="AQ33" s="226"/>
      <c r="AR33" s="226"/>
      <c r="AS33" s="226"/>
      <c r="AT33" s="226"/>
      <c r="AU33" s="98"/>
      <c r="AV33" s="98"/>
      <c r="AW33" s="98"/>
      <c r="AX33" s="98"/>
    </row>
    <row r="34" spans="1:50" s="2" customFormat="1" ht="15.75">
      <c r="A34" s="112" t="s">
        <v>131</v>
      </c>
      <c r="B34" s="128" t="s">
        <v>112</v>
      </c>
      <c r="C34" s="127">
        <f>524000000+135000000+500000</f>
        <v>659500000</v>
      </c>
      <c r="D34" s="126">
        <v>78048756</v>
      </c>
      <c r="E34" s="126">
        <v>44074418</v>
      </c>
      <c r="F34" s="126">
        <v>288578095.14</v>
      </c>
      <c r="G34" s="126">
        <v>75098418.9</v>
      </c>
      <c r="H34" s="126">
        <v>97612442.62</v>
      </c>
      <c r="I34" s="126"/>
      <c r="J34" s="126"/>
      <c r="K34" s="129"/>
      <c r="L34" s="130"/>
      <c r="M34" s="126"/>
      <c r="N34" s="122"/>
      <c r="O34" s="126"/>
      <c r="P34" s="116">
        <f>SUM(D34:O34)</f>
        <v>583412130.66</v>
      </c>
      <c r="Q34" s="126">
        <v>0</v>
      </c>
      <c r="R34" s="126">
        <v>7328422</v>
      </c>
      <c r="S34" s="126">
        <v>11880586.14</v>
      </c>
      <c r="T34" s="126">
        <v>36931248.9</v>
      </c>
      <c r="U34" s="126">
        <v>29967592.62</v>
      </c>
      <c r="V34" s="126"/>
      <c r="W34" s="126"/>
      <c r="X34" s="126"/>
      <c r="Y34" s="130"/>
      <c r="Z34" s="126"/>
      <c r="AA34" s="122"/>
      <c r="AB34" s="126"/>
      <c r="AC34" s="126">
        <f t="shared" si="8"/>
        <v>86107849.66</v>
      </c>
      <c r="AD34" s="126">
        <v>0</v>
      </c>
      <c r="AE34" s="126">
        <v>7328422</v>
      </c>
      <c r="AF34" s="126">
        <v>11880586.14</v>
      </c>
      <c r="AG34" s="126">
        <v>36931248.9</v>
      </c>
      <c r="AH34" s="126">
        <v>29967592.62</v>
      </c>
      <c r="AI34" s="126"/>
      <c r="AJ34" s="126"/>
      <c r="AK34" s="126"/>
      <c r="AL34" s="126"/>
      <c r="AM34" s="126"/>
      <c r="AN34" s="122"/>
      <c r="AO34" s="126"/>
      <c r="AP34" s="126">
        <f>SUM(AD34:AO34)</f>
        <v>86107849.66</v>
      </c>
      <c r="AQ34" s="226"/>
      <c r="AR34" s="226"/>
      <c r="AS34" s="226"/>
      <c r="AT34" s="226"/>
      <c r="AU34" s="98"/>
      <c r="AV34" s="98"/>
      <c r="AW34" s="98"/>
      <c r="AX34" s="98"/>
    </row>
    <row r="35" spans="1:50" s="2" customFormat="1" ht="12.75">
      <c r="A35" s="112" t="s">
        <v>132</v>
      </c>
      <c r="B35" s="128" t="s">
        <v>114</v>
      </c>
      <c r="C35" s="127">
        <f>285500000-11500000-135150000</f>
        <v>138850000</v>
      </c>
      <c r="D35" s="126">
        <v>0</v>
      </c>
      <c r="E35" s="126">
        <v>1500000</v>
      </c>
      <c r="F35" s="126">
        <v>0</v>
      </c>
      <c r="G35" s="126">
        <v>0</v>
      </c>
      <c r="H35" s="126">
        <v>92000000</v>
      </c>
      <c r="I35" s="126">
        <v>0</v>
      </c>
      <c r="J35" s="126">
        <v>0</v>
      </c>
      <c r="K35" s="129"/>
      <c r="L35" s="130">
        <v>0</v>
      </c>
      <c r="M35" s="126">
        <v>0</v>
      </c>
      <c r="N35" s="126">
        <v>0</v>
      </c>
      <c r="O35" s="126">
        <v>0</v>
      </c>
      <c r="P35" s="116">
        <f t="shared" si="7"/>
        <v>93500000</v>
      </c>
      <c r="Q35" s="126">
        <v>0</v>
      </c>
      <c r="R35" s="126">
        <v>1500000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30">
        <v>0</v>
      </c>
      <c r="Z35" s="126">
        <v>0</v>
      </c>
      <c r="AA35" s="126">
        <v>0</v>
      </c>
      <c r="AB35" s="126">
        <v>0</v>
      </c>
      <c r="AC35" s="126">
        <f t="shared" si="8"/>
        <v>1500000</v>
      </c>
      <c r="AD35" s="126"/>
      <c r="AE35" s="126">
        <v>1500000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f t="shared" si="6"/>
        <v>1500000</v>
      </c>
      <c r="AQ35" s="226"/>
      <c r="AR35" s="226"/>
      <c r="AS35" s="226"/>
      <c r="AT35" s="226"/>
      <c r="AU35" s="98"/>
      <c r="AV35" s="98"/>
      <c r="AW35" s="98"/>
      <c r="AX35" s="98"/>
    </row>
    <row r="36" spans="1:50" s="2" customFormat="1" ht="12.75">
      <c r="A36" s="112" t="s">
        <v>133</v>
      </c>
      <c r="B36" s="128" t="s">
        <v>134</v>
      </c>
      <c r="C36" s="127">
        <v>101100000</v>
      </c>
      <c r="D36" s="126">
        <v>0</v>
      </c>
      <c r="E36" s="126">
        <v>0</v>
      </c>
      <c r="F36" s="126"/>
      <c r="G36" s="126">
        <v>50000000</v>
      </c>
      <c r="H36" s="126">
        <v>2456912</v>
      </c>
      <c r="I36" s="126"/>
      <c r="J36" s="126"/>
      <c r="K36" s="129"/>
      <c r="L36" s="130"/>
      <c r="M36" s="126"/>
      <c r="N36" s="126"/>
      <c r="O36" s="126"/>
      <c r="P36" s="116">
        <f t="shared" si="7"/>
        <v>52456912</v>
      </c>
      <c r="Q36" s="126">
        <v>0</v>
      </c>
      <c r="R36" s="126"/>
      <c r="S36" s="126"/>
      <c r="T36" s="126"/>
      <c r="U36" s="126">
        <v>15000000</v>
      </c>
      <c r="V36" s="126"/>
      <c r="W36" s="126"/>
      <c r="X36" s="126"/>
      <c r="Y36" s="130"/>
      <c r="Z36" s="126"/>
      <c r="AA36" s="126"/>
      <c r="AB36" s="126"/>
      <c r="AC36" s="126">
        <f t="shared" si="8"/>
        <v>15000000</v>
      </c>
      <c r="AD36" s="126"/>
      <c r="AE36" s="126"/>
      <c r="AF36" s="126"/>
      <c r="AG36" s="126"/>
      <c r="AH36" s="126">
        <v>15000000</v>
      </c>
      <c r="AI36" s="126"/>
      <c r="AJ36" s="126"/>
      <c r="AK36" s="126"/>
      <c r="AL36" s="126"/>
      <c r="AM36" s="126"/>
      <c r="AN36" s="126"/>
      <c r="AO36" s="126"/>
      <c r="AP36" s="126">
        <f t="shared" si="6"/>
        <v>15000000</v>
      </c>
      <c r="AQ36" s="226"/>
      <c r="AR36" s="226"/>
      <c r="AS36" s="226"/>
      <c r="AT36" s="226"/>
      <c r="AU36" s="98"/>
      <c r="AV36" s="98"/>
      <c r="AW36" s="98"/>
      <c r="AX36" s="98"/>
    </row>
    <row r="37" spans="1:50" s="2" customFormat="1" ht="12.75">
      <c r="A37" s="112" t="s">
        <v>135</v>
      </c>
      <c r="B37" s="128" t="s">
        <v>116</v>
      </c>
      <c r="C37" s="127">
        <v>19400000</v>
      </c>
      <c r="D37" s="126">
        <v>0</v>
      </c>
      <c r="E37" s="126">
        <v>500000</v>
      </c>
      <c r="F37" s="126">
        <v>145000</v>
      </c>
      <c r="G37" s="126"/>
      <c r="H37" s="126">
        <v>449200</v>
      </c>
      <c r="I37" s="126"/>
      <c r="J37" s="126"/>
      <c r="K37" s="129"/>
      <c r="L37" s="130"/>
      <c r="M37" s="126"/>
      <c r="N37" s="126"/>
      <c r="O37" s="126"/>
      <c r="P37" s="116">
        <f t="shared" si="7"/>
        <v>1094200</v>
      </c>
      <c r="Q37" s="126">
        <v>0</v>
      </c>
      <c r="R37" s="126"/>
      <c r="S37" s="126">
        <v>145000</v>
      </c>
      <c r="T37" s="126"/>
      <c r="U37" s="126">
        <v>274500</v>
      </c>
      <c r="V37" s="126"/>
      <c r="W37" s="126"/>
      <c r="X37" s="126"/>
      <c r="Y37" s="130"/>
      <c r="Z37" s="126"/>
      <c r="AA37" s="126"/>
      <c r="AB37" s="126"/>
      <c r="AC37" s="126">
        <f t="shared" si="8"/>
        <v>419500</v>
      </c>
      <c r="AD37" s="126"/>
      <c r="AE37" s="126"/>
      <c r="AF37" s="126">
        <v>145000</v>
      </c>
      <c r="AG37" s="126"/>
      <c r="AH37" s="126">
        <v>274500</v>
      </c>
      <c r="AI37" s="126"/>
      <c r="AJ37" s="126"/>
      <c r="AK37" s="126"/>
      <c r="AL37" s="126"/>
      <c r="AM37" s="126"/>
      <c r="AN37" s="126"/>
      <c r="AO37" s="126"/>
      <c r="AP37" s="126">
        <f t="shared" si="6"/>
        <v>419500</v>
      </c>
      <c r="AQ37" s="226"/>
      <c r="AR37" s="226"/>
      <c r="AS37" s="226"/>
      <c r="AT37" s="226"/>
      <c r="AU37" s="98"/>
      <c r="AV37" s="98"/>
      <c r="AW37" s="98"/>
      <c r="AX37" s="98"/>
    </row>
    <row r="38" spans="1:50" s="2" customFormat="1" ht="15.75">
      <c r="A38" s="112" t="s">
        <v>136</v>
      </c>
      <c r="B38" s="132" t="s">
        <v>137</v>
      </c>
      <c r="C38" s="124">
        <f>C39</f>
        <v>151150000</v>
      </c>
      <c r="D38" s="133">
        <f aca="true" t="shared" si="9" ref="D38:AP38">D39</f>
        <v>3462004</v>
      </c>
      <c r="E38" s="133">
        <f t="shared" si="9"/>
        <v>33139031.47</v>
      </c>
      <c r="F38" s="133">
        <f t="shared" si="9"/>
        <v>20021170.63</v>
      </c>
      <c r="G38" s="133">
        <f t="shared" si="9"/>
        <v>60428704.53</v>
      </c>
      <c r="H38" s="133">
        <f t="shared" si="9"/>
        <v>23186651.05</v>
      </c>
      <c r="I38" s="133">
        <f>I39</f>
        <v>0</v>
      </c>
      <c r="J38" s="133">
        <f t="shared" si="9"/>
        <v>0</v>
      </c>
      <c r="K38" s="133">
        <f t="shared" si="9"/>
        <v>0</v>
      </c>
      <c r="L38" s="130">
        <v>0</v>
      </c>
      <c r="M38" s="133">
        <f t="shared" si="9"/>
        <v>0</v>
      </c>
      <c r="N38" s="133">
        <f t="shared" si="9"/>
        <v>0</v>
      </c>
      <c r="O38" s="134">
        <f>O39</f>
        <v>0</v>
      </c>
      <c r="P38" s="135">
        <f>P39</f>
        <v>140237561.68</v>
      </c>
      <c r="Q38" s="133">
        <f t="shared" si="9"/>
        <v>3462000</v>
      </c>
      <c r="R38" s="133">
        <f t="shared" si="9"/>
        <v>33083815.19</v>
      </c>
      <c r="S38" s="133">
        <f t="shared" si="9"/>
        <v>20076390.63</v>
      </c>
      <c r="T38" s="133">
        <f t="shared" si="9"/>
        <v>60428704.53</v>
      </c>
      <c r="U38" s="133">
        <f t="shared" si="9"/>
        <v>23185851.05</v>
      </c>
      <c r="V38" s="133">
        <f t="shared" si="9"/>
        <v>0</v>
      </c>
      <c r="W38" s="133">
        <f t="shared" si="9"/>
        <v>0</v>
      </c>
      <c r="X38" s="133">
        <f t="shared" si="9"/>
        <v>0</v>
      </c>
      <c r="Y38" s="135">
        <f t="shared" si="9"/>
        <v>0</v>
      </c>
      <c r="Z38" s="133">
        <f t="shared" si="9"/>
        <v>0</v>
      </c>
      <c r="AA38" s="133">
        <f t="shared" si="9"/>
        <v>0</v>
      </c>
      <c r="AB38" s="133">
        <f t="shared" si="9"/>
        <v>0</v>
      </c>
      <c r="AC38" s="122">
        <f>SUM(Q38:AB38)</f>
        <v>140236761.4</v>
      </c>
      <c r="AD38" s="133">
        <f t="shared" si="9"/>
        <v>3462000</v>
      </c>
      <c r="AE38" s="133">
        <f t="shared" si="9"/>
        <v>31808815.19</v>
      </c>
      <c r="AF38" s="133">
        <f t="shared" si="9"/>
        <v>21351390.63</v>
      </c>
      <c r="AG38" s="133">
        <f t="shared" si="9"/>
        <v>60428704.53</v>
      </c>
      <c r="AH38" s="133">
        <f t="shared" si="9"/>
        <v>921966.05</v>
      </c>
      <c r="AI38" s="133">
        <f t="shared" si="9"/>
        <v>0</v>
      </c>
      <c r="AJ38" s="133">
        <f t="shared" si="9"/>
        <v>0</v>
      </c>
      <c r="AK38" s="133">
        <f t="shared" si="9"/>
        <v>0</v>
      </c>
      <c r="AL38" s="133">
        <f t="shared" si="9"/>
        <v>0</v>
      </c>
      <c r="AM38" s="133">
        <f t="shared" si="9"/>
        <v>0</v>
      </c>
      <c r="AN38" s="133">
        <f t="shared" si="9"/>
        <v>0</v>
      </c>
      <c r="AO38" s="133">
        <f t="shared" si="9"/>
        <v>0</v>
      </c>
      <c r="AP38" s="136">
        <f t="shared" si="9"/>
        <v>117972876.39999999</v>
      </c>
      <c r="AQ38" s="226"/>
      <c r="AR38" s="226"/>
      <c r="AS38" s="226"/>
      <c r="AT38" s="226"/>
      <c r="AU38" s="98"/>
      <c r="AV38" s="98"/>
      <c r="AW38" s="98"/>
      <c r="AX38" s="98"/>
    </row>
    <row r="39" spans="1:50" s="2" customFormat="1" ht="15.75" thickBot="1">
      <c r="A39" s="112" t="s">
        <v>138</v>
      </c>
      <c r="B39" s="125" t="s">
        <v>104</v>
      </c>
      <c r="C39" s="137">
        <f>140000000+11500000-350000</f>
        <v>151150000</v>
      </c>
      <c r="D39" s="137">
        <v>3462004</v>
      </c>
      <c r="E39" s="114">
        <v>33139031.47</v>
      </c>
      <c r="F39" s="114">
        <v>20021170.63</v>
      </c>
      <c r="G39" s="138">
        <v>60428704.53</v>
      </c>
      <c r="H39" s="114">
        <v>23186651.05</v>
      </c>
      <c r="I39" s="139">
        <v>0</v>
      </c>
      <c r="J39" s="114">
        <v>0</v>
      </c>
      <c r="K39" s="114">
        <v>0</v>
      </c>
      <c r="L39" s="130">
        <v>0</v>
      </c>
      <c r="M39" s="114">
        <v>0</v>
      </c>
      <c r="N39" s="114">
        <v>0</v>
      </c>
      <c r="O39" s="114">
        <v>0</v>
      </c>
      <c r="P39" s="116">
        <f>SUM(D39:O39)</f>
        <v>140237561.68</v>
      </c>
      <c r="Q39" s="137">
        <v>3462000</v>
      </c>
      <c r="R39" s="114">
        <v>33083815.19</v>
      </c>
      <c r="S39" s="114">
        <v>20076390.63</v>
      </c>
      <c r="T39" s="140">
        <v>60428704.53</v>
      </c>
      <c r="U39" s="114">
        <v>23185851.05</v>
      </c>
      <c r="V39" s="139">
        <v>0</v>
      </c>
      <c r="W39" s="114">
        <v>0</v>
      </c>
      <c r="X39" s="114">
        <v>0</v>
      </c>
      <c r="Y39" s="139">
        <v>0</v>
      </c>
      <c r="Z39" s="114">
        <v>0</v>
      </c>
      <c r="AA39" s="114">
        <v>0</v>
      </c>
      <c r="AB39" s="114">
        <v>0</v>
      </c>
      <c r="AC39" s="126">
        <f>SUM(Q39:AB39)</f>
        <v>140236761.4</v>
      </c>
      <c r="AD39" s="137">
        <v>3462000</v>
      </c>
      <c r="AE39" s="114">
        <v>31808815.19</v>
      </c>
      <c r="AF39" s="114">
        <v>21351390.63</v>
      </c>
      <c r="AG39" s="140">
        <v>60428704.53</v>
      </c>
      <c r="AH39" s="114">
        <v>921966.05</v>
      </c>
      <c r="AI39" s="139">
        <v>0</v>
      </c>
      <c r="AJ39" s="114">
        <v>0</v>
      </c>
      <c r="AK39" s="114">
        <v>0</v>
      </c>
      <c r="AL39" s="126">
        <v>0</v>
      </c>
      <c r="AM39" s="114">
        <v>0</v>
      </c>
      <c r="AN39" s="114">
        <v>0</v>
      </c>
      <c r="AO39" s="114">
        <v>0</v>
      </c>
      <c r="AP39" s="118">
        <f t="shared" si="6"/>
        <v>117972876.39999999</v>
      </c>
      <c r="AQ39" s="226"/>
      <c r="AR39" s="226"/>
      <c r="AS39" s="226"/>
      <c r="AT39" s="226"/>
      <c r="AU39" s="98"/>
      <c r="AV39" s="98"/>
      <c r="AW39" s="98"/>
      <c r="AX39" s="98"/>
    </row>
    <row r="40" spans="1:50" s="61" customFormat="1" ht="16.5" thickBot="1">
      <c r="A40" s="141"/>
      <c r="B40" s="108" t="s">
        <v>139</v>
      </c>
      <c r="C40" s="109">
        <f>SUM(C41:C43)</f>
        <v>91000000</v>
      </c>
      <c r="D40" s="109">
        <f aca="true" t="shared" si="10" ref="D40:AP40">SUM(D41:D43)</f>
        <v>0</v>
      </c>
      <c r="E40" s="109">
        <f t="shared" si="10"/>
        <v>0</v>
      </c>
      <c r="F40" s="109">
        <f t="shared" si="10"/>
        <v>0</v>
      </c>
      <c r="G40" s="109">
        <f t="shared" si="10"/>
        <v>0</v>
      </c>
      <c r="H40" s="109">
        <f t="shared" si="10"/>
        <v>8268484</v>
      </c>
      <c r="I40" s="109">
        <f t="shared" si="10"/>
        <v>0</v>
      </c>
      <c r="J40" s="109">
        <f t="shared" si="10"/>
        <v>0</v>
      </c>
      <c r="K40" s="109">
        <f t="shared" si="10"/>
        <v>0</v>
      </c>
      <c r="L40" s="110">
        <f t="shared" si="10"/>
        <v>0</v>
      </c>
      <c r="M40" s="109">
        <f t="shared" si="10"/>
        <v>0</v>
      </c>
      <c r="N40" s="109">
        <f t="shared" si="10"/>
        <v>0</v>
      </c>
      <c r="O40" s="109">
        <f>SUM(O41:O43)</f>
        <v>0</v>
      </c>
      <c r="P40" s="110">
        <f t="shared" si="10"/>
        <v>8268484</v>
      </c>
      <c r="Q40" s="109">
        <f t="shared" si="10"/>
        <v>0</v>
      </c>
      <c r="R40" s="109">
        <f t="shared" si="10"/>
        <v>0</v>
      </c>
      <c r="S40" s="109">
        <f t="shared" si="10"/>
        <v>0</v>
      </c>
      <c r="T40" s="109">
        <f t="shared" si="10"/>
        <v>0</v>
      </c>
      <c r="U40" s="109">
        <f t="shared" si="10"/>
        <v>8268484</v>
      </c>
      <c r="V40" s="109">
        <f t="shared" si="10"/>
        <v>0</v>
      </c>
      <c r="W40" s="109">
        <f t="shared" si="10"/>
        <v>0</v>
      </c>
      <c r="X40" s="109">
        <f t="shared" si="10"/>
        <v>0</v>
      </c>
      <c r="Y40" s="110">
        <f t="shared" si="10"/>
        <v>0</v>
      </c>
      <c r="Z40" s="109">
        <f t="shared" si="10"/>
        <v>0</v>
      </c>
      <c r="AA40" s="109">
        <f t="shared" si="10"/>
        <v>0</v>
      </c>
      <c r="AB40" s="109">
        <f t="shared" si="10"/>
        <v>0</v>
      </c>
      <c r="AC40" s="109">
        <f t="shared" si="10"/>
        <v>8268484</v>
      </c>
      <c r="AD40" s="109">
        <f t="shared" si="10"/>
        <v>0</v>
      </c>
      <c r="AE40" s="109">
        <f t="shared" si="10"/>
        <v>0</v>
      </c>
      <c r="AF40" s="109">
        <f t="shared" si="10"/>
        <v>0</v>
      </c>
      <c r="AG40" s="109">
        <f t="shared" si="10"/>
        <v>0</v>
      </c>
      <c r="AH40" s="109">
        <f t="shared" si="10"/>
        <v>0</v>
      </c>
      <c r="AI40" s="109">
        <f t="shared" si="10"/>
        <v>0</v>
      </c>
      <c r="AJ40" s="109">
        <f t="shared" si="10"/>
        <v>0</v>
      </c>
      <c r="AK40" s="109">
        <f t="shared" si="10"/>
        <v>0</v>
      </c>
      <c r="AL40" s="109">
        <f t="shared" si="10"/>
        <v>0</v>
      </c>
      <c r="AM40" s="109">
        <f t="shared" si="10"/>
        <v>0</v>
      </c>
      <c r="AN40" s="109">
        <f t="shared" si="10"/>
        <v>0</v>
      </c>
      <c r="AO40" s="109">
        <f t="shared" si="10"/>
        <v>0</v>
      </c>
      <c r="AP40" s="109">
        <f t="shared" si="10"/>
        <v>0</v>
      </c>
      <c r="AQ40" s="226"/>
      <c r="AR40" s="226"/>
      <c r="AS40" s="226"/>
      <c r="AT40" s="226"/>
      <c r="AU40" s="98"/>
      <c r="AV40" s="98"/>
      <c r="AW40" s="98"/>
      <c r="AX40" s="98"/>
    </row>
    <row r="41" spans="1:50" s="2" customFormat="1" ht="12.75">
      <c r="A41" s="112" t="s">
        <v>140</v>
      </c>
      <c r="B41" s="142" t="s">
        <v>141</v>
      </c>
      <c r="C41" s="137">
        <v>22000000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43">
        <v>0</v>
      </c>
      <c r="M41" s="137"/>
      <c r="N41" s="137"/>
      <c r="O41" s="137">
        <v>0</v>
      </c>
      <c r="P41" s="144">
        <f>SUM(D41:O41)</f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  <c r="W41" s="137">
        <v>0</v>
      </c>
      <c r="X41" s="114">
        <v>0</v>
      </c>
      <c r="Y41" s="143">
        <v>0</v>
      </c>
      <c r="Z41" s="137"/>
      <c r="AA41" s="137"/>
      <c r="AB41" s="137">
        <v>0</v>
      </c>
      <c r="AC41" s="145">
        <f>SUM(Q41:AB41)</f>
        <v>0</v>
      </c>
      <c r="AD41" s="137"/>
      <c r="AE41" s="137">
        <v>0</v>
      </c>
      <c r="AF41" s="137"/>
      <c r="AG41" s="137"/>
      <c r="AH41" s="126">
        <v>0</v>
      </c>
      <c r="AI41" s="137">
        <v>0</v>
      </c>
      <c r="AJ41" s="137">
        <v>0</v>
      </c>
      <c r="AK41" s="137">
        <v>0</v>
      </c>
      <c r="AL41" s="137">
        <v>0</v>
      </c>
      <c r="AM41" s="137"/>
      <c r="AN41" s="137"/>
      <c r="AO41" s="137">
        <v>0</v>
      </c>
      <c r="AP41" s="146">
        <f>SUM(AD41:AO41)</f>
        <v>0</v>
      </c>
      <c r="AQ41" s="226"/>
      <c r="AR41" s="226"/>
      <c r="AS41" s="226"/>
      <c r="AT41" s="226"/>
      <c r="AU41" s="98"/>
      <c r="AV41" s="98"/>
      <c r="AW41" s="98"/>
      <c r="AX41" s="98"/>
    </row>
    <row r="42" spans="1:50" s="2" customFormat="1" ht="12.75" hidden="1">
      <c r="A42" s="112" t="s">
        <v>142</v>
      </c>
      <c r="B42" s="142" t="s">
        <v>143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14"/>
      <c r="N42" s="114"/>
      <c r="O42" s="114"/>
      <c r="P42" s="144">
        <f>SUM(D42:O42)</f>
        <v>0</v>
      </c>
      <c r="Q42" s="114"/>
      <c r="R42" s="114"/>
      <c r="S42" s="114"/>
      <c r="T42" s="114"/>
      <c r="U42" s="114"/>
      <c r="V42" s="114"/>
      <c r="W42" s="114"/>
      <c r="X42" s="114">
        <v>0</v>
      </c>
      <c r="Y42" s="115"/>
      <c r="Z42" s="114"/>
      <c r="AA42" s="114"/>
      <c r="AB42" s="114"/>
      <c r="AC42" s="145">
        <f>SUM(Q42:AB42)</f>
        <v>0</v>
      </c>
      <c r="AD42" s="114"/>
      <c r="AE42" s="114"/>
      <c r="AF42" s="114"/>
      <c r="AG42" s="114"/>
      <c r="AH42" s="126">
        <v>0</v>
      </c>
      <c r="AI42" s="114"/>
      <c r="AJ42" s="114"/>
      <c r="AK42" s="114"/>
      <c r="AL42" s="114"/>
      <c r="AM42" s="114"/>
      <c r="AN42" s="114"/>
      <c r="AO42" s="114"/>
      <c r="AP42" s="146">
        <f>SUM(AD42:AO42)</f>
        <v>0</v>
      </c>
      <c r="AQ42" s="226"/>
      <c r="AR42" s="226"/>
      <c r="AS42" s="226"/>
      <c r="AT42" s="226"/>
      <c r="AU42" s="98"/>
      <c r="AV42" s="98"/>
      <c r="AW42" s="98"/>
      <c r="AX42" s="98"/>
    </row>
    <row r="43" spans="1:50" s="2" customFormat="1" ht="16.5" thickBot="1">
      <c r="A43" s="112" t="s">
        <v>144</v>
      </c>
      <c r="B43" s="125" t="s">
        <v>145</v>
      </c>
      <c r="C43" s="114">
        <v>69000000</v>
      </c>
      <c r="D43" s="114">
        <v>0</v>
      </c>
      <c r="E43" s="114">
        <v>0</v>
      </c>
      <c r="F43" s="114">
        <v>0</v>
      </c>
      <c r="G43" s="114">
        <v>0</v>
      </c>
      <c r="H43" s="114">
        <v>8268484</v>
      </c>
      <c r="I43" s="114">
        <v>0</v>
      </c>
      <c r="J43" s="114">
        <v>0</v>
      </c>
      <c r="K43" s="114">
        <v>0</v>
      </c>
      <c r="L43" s="115">
        <v>0</v>
      </c>
      <c r="M43" s="114"/>
      <c r="N43" s="114"/>
      <c r="O43" s="114"/>
      <c r="P43" s="116">
        <f>SUM(D43:O43)</f>
        <v>8268484</v>
      </c>
      <c r="Q43" s="114">
        <v>0</v>
      </c>
      <c r="R43" s="114">
        <v>0</v>
      </c>
      <c r="S43" s="114">
        <v>0</v>
      </c>
      <c r="T43" s="114">
        <v>0</v>
      </c>
      <c r="U43" s="114">
        <v>8268484</v>
      </c>
      <c r="V43" s="114">
        <v>0</v>
      </c>
      <c r="W43" s="114">
        <v>0</v>
      </c>
      <c r="X43" s="133">
        <v>0</v>
      </c>
      <c r="Y43" s="115">
        <v>0</v>
      </c>
      <c r="Z43" s="114"/>
      <c r="AA43" s="114"/>
      <c r="AB43" s="114"/>
      <c r="AC43" s="145">
        <f>SUM(Q43:AB43)</f>
        <v>8268484</v>
      </c>
      <c r="AD43" s="114"/>
      <c r="AE43" s="114">
        <v>0</v>
      </c>
      <c r="AF43" s="114"/>
      <c r="AG43" s="114"/>
      <c r="AH43" s="126">
        <v>0</v>
      </c>
      <c r="AI43" s="114">
        <v>0</v>
      </c>
      <c r="AJ43" s="114">
        <v>0</v>
      </c>
      <c r="AK43" s="114">
        <v>0</v>
      </c>
      <c r="AL43" s="114">
        <v>0</v>
      </c>
      <c r="AM43" s="114"/>
      <c r="AN43" s="114"/>
      <c r="AO43" s="114"/>
      <c r="AP43" s="145">
        <f>SUM(AD43:AO43)</f>
        <v>0</v>
      </c>
      <c r="AQ43" s="226"/>
      <c r="AR43" s="226"/>
      <c r="AS43" s="226"/>
      <c r="AT43" s="226"/>
      <c r="AU43" s="98"/>
      <c r="AV43" s="98"/>
      <c r="AW43" s="98"/>
      <c r="AX43" s="98"/>
    </row>
    <row r="44" spans="1:50" s="106" customFormat="1" ht="16.5" thickBot="1">
      <c r="A44" s="141"/>
      <c r="B44" s="108" t="s">
        <v>146</v>
      </c>
      <c r="C44" s="109">
        <f aca="true" t="shared" si="11" ref="C44:AP44">SUM(C45:C45)</f>
        <v>9500000000</v>
      </c>
      <c r="D44" s="109">
        <f t="shared" si="11"/>
        <v>165605494</v>
      </c>
      <c r="E44" s="109">
        <f t="shared" si="11"/>
        <v>91767477.89</v>
      </c>
      <c r="F44" s="109">
        <f t="shared" si="11"/>
        <v>22796077.45</v>
      </c>
      <c r="G44" s="109">
        <f t="shared" si="11"/>
        <v>166574232.9</v>
      </c>
      <c r="H44" s="109">
        <f t="shared" si="11"/>
        <v>288856635.04</v>
      </c>
      <c r="I44" s="109">
        <f t="shared" si="11"/>
        <v>0</v>
      </c>
      <c r="J44" s="109">
        <f t="shared" si="11"/>
        <v>0</v>
      </c>
      <c r="K44" s="109">
        <f t="shared" si="11"/>
        <v>0</v>
      </c>
      <c r="L44" s="110">
        <f t="shared" si="11"/>
        <v>0</v>
      </c>
      <c r="M44" s="109">
        <f t="shared" si="11"/>
        <v>0</v>
      </c>
      <c r="N44" s="109">
        <f t="shared" si="11"/>
        <v>0</v>
      </c>
      <c r="O44" s="109">
        <f t="shared" si="11"/>
        <v>0</v>
      </c>
      <c r="P44" s="110">
        <f t="shared" si="11"/>
        <v>735599917.28</v>
      </c>
      <c r="Q44" s="109">
        <f t="shared" si="11"/>
        <v>0</v>
      </c>
      <c r="R44" s="109">
        <f t="shared" si="11"/>
        <v>1221012.89</v>
      </c>
      <c r="S44" s="109">
        <f t="shared" si="11"/>
        <v>67261398.45</v>
      </c>
      <c r="T44" s="109">
        <f t="shared" si="11"/>
        <v>108202992.66</v>
      </c>
      <c r="U44" s="109">
        <f t="shared" si="11"/>
        <v>94754331.68</v>
      </c>
      <c r="V44" s="109">
        <f t="shared" si="11"/>
        <v>0</v>
      </c>
      <c r="W44" s="109">
        <f t="shared" si="11"/>
        <v>0</v>
      </c>
      <c r="X44" s="109">
        <f t="shared" si="11"/>
        <v>0</v>
      </c>
      <c r="Y44" s="110">
        <f t="shared" si="11"/>
        <v>0</v>
      </c>
      <c r="Z44" s="109">
        <f t="shared" si="11"/>
        <v>0</v>
      </c>
      <c r="AA44" s="109">
        <f t="shared" si="11"/>
        <v>0</v>
      </c>
      <c r="AB44" s="109">
        <f t="shared" si="11"/>
        <v>0</v>
      </c>
      <c r="AC44" s="109">
        <f t="shared" si="11"/>
        <v>271439735.68</v>
      </c>
      <c r="AD44" s="109">
        <f t="shared" si="11"/>
        <v>0</v>
      </c>
      <c r="AE44" s="109">
        <f t="shared" si="11"/>
        <v>1221012.89</v>
      </c>
      <c r="AF44" s="109">
        <f t="shared" si="11"/>
        <v>67261398.45</v>
      </c>
      <c r="AG44" s="109">
        <f t="shared" si="11"/>
        <v>108202992.66</v>
      </c>
      <c r="AH44" s="109">
        <f t="shared" si="11"/>
        <v>94754331.68</v>
      </c>
      <c r="AI44" s="109">
        <f t="shared" si="11"/>
        <v>0</v>
      </c>
      <c r="AJ44" s="109">
        <f t="shared" si="11"/>
        <v>0</v>
      </c>
      <c r="AK44" s="109">
        <f t="shared" si="11"/>
        <v>0</v>
      </c>
      <c r="AL44" s="109">
        <f t="shared" si="11"/>
        <v>0</v>
      </c>
      <c r="AM44" s="109">
        <f t="shared" si="11"/>
        <v>0</v>
      </c>
      <c r="AN44" s="109">
        <f t="shared" si="11"/>
        <v>0</v>
      </c>
      <c r="AO44" s="109">
        <f t="shared" si="11"/>
        <v>0</v>
      </c>
      <c r="AP44" s="109">
        <f t="shared" si="11"/>
        <v>271439735.68</v>
      </c>
      <c r="AQ44" s="226"/>
      <c r="AR44" s="226"/>
      <c r="AS44" s="226"/>
      <c r="AT44" s="226"/>
      <c r="AU44" s="98"/>
      <c r="AV44" s="98"/>
      <c r="AW44" s="98"/>
      <c r="AX44" s="98"/>
    </row>
    <row r="45" spans="1:50" s="2" customFormat="1" ht="18" customHeight="1" thickBot="1">
      <c r="A45" s="112" t="s">
        <v>147</v>
      </c>
      <c r="B45" s="128" t="s">
        <v>148</v>
      </c>
      <c r="C45" s="126">
        <v>9500000000</v>
      </c>
      <c r="D45" s="147">
        <v>165605494</v>
      </c>
      <c r="E45" s="126">
        <v>91767477.89</v>
      </c>
      <c r="F45" s="126">
        <v>22796077.45</v>
      </c>
      <c r="G45" s="126">
        <v>166574232.9</v>
      </c>
      <c r="H45" s="147">
        <v>288856635.04</v>
      </c>
      <c r="I45" s="126">
        <v>0</v>
      </c>
      <c r="J45" s="126">
        <v>0</v>
      </c>
      <c r="K45" s="148">
        <v>0</v>
      </c>
      <c r="L45" s="130">
        <v>0</v>
      </c>
      <c r="M45" s="126">
        <v>0</v>
      </c>
      <c r="N45" s="126">
        <v>0</v>
      </c>
      <c r="O45" s="147">
        <v>0</v>
      </c>
      <c r="P45" s="144">
        <f>SUM(D45:O45)</f>
        <v>735599917.28</v>
      </c>
      <c r="Q45" s="147">
        <v>0</v>
      </c>
      <c r="R45" s="126">
        <v>1221012.89</v>
      </c>
      <c r="S45" s="126">
        <v>67261398.45</v>
      </c>
      <c r="T45" s="126">
        <v>108202992.66</v>
      </c>
      <c r="U45" s="126">
        <v>94754331.68</v>
      </c>
      <c r="V45" s="126">
        <v>0</v>
      </c>
      <c r="W45" s="126">
        <v>0</v>
      </c>
      <c r="X45" s="126">
        <v>0</v>
      </c>
      <c r="Y45" s="130">
        <v>0</v>
      </c>
      <c r="Z45" s="126">
        <v>0</v>
      </c>
      <c r="AA45" s="126">
        <v>0</v>
      </c>
      <c r="AB45" s="126">
        <v>0</v>
      </c>
      <c r="AC45" s="126">
        <f>SUM(Q45:AB45)</f>
        <v>271439735.68</v>
      </c>
      <c r="AD45" s="147">
        <v>0</v>
      </c>
      <c r="AE45" s="126">
        <v>1221012.89</v>
      </c>
      <c r="AF45" s="126">
        <v>67261398.45</v>
      </c>
      <c r="AG45" s="126">
        <v>108202992.66</v>
      </c>
      <c r="AH45" s="126">
        <v>94754331.68</v>
      </c>
      <c r="AI45" s="126">
        <v>0</v>
      </c>
      <c r="AJ45" s="126">
        <v>0</v>
      </c>
      <c r="AK45" s="126">
        <v>0</v>
      </c>
      <c r="AL45" s="149">
        <v>0</v>
      </c>
      <c r="AM45" s="126">
        <v>0</v>
      </c>
      <c r="AN45" s="126">
        <v>0</v>
      </c>
      <c r="AO45" s="126">
        <v>0</v>
      </c>
      <c r="AP45" s="145">
        <f>SUM(AD45:AO45)</f>
        <v>271439735.68</v>
      </c>
      <c r="AQ45" s="226"/>
      <c r="AR45" s="226"/>
      <c r="AS45" s="226"/>
      <c r="AT45" s="226"/>
      <c r="AU45" s="98"/>
      <c r="AV45" s="98"/>
      <c r="AW45" s="98"/>
      <c r="AX45" s="98"/>
    </row>
    <row r="46" spans="1:46" s="98" customFormat="1" ht="18.75" thickBot="1">
      <c r="A46" s="267" t="s">
        <v>149</v>
      </c>
      <c r="B46" s="268"/>
      <c r="C46" s="150">
        <f aca="true" t="shared" si="12" ref="C46:AP46">SUM(C14+C44)</f>
        <v>11352400000</v>
      </c>
      <c r="D46" s="150">
        <f t="shared" si="12"/>
        <v>1159997395.02</v>
      </c>
      <c r="E46" s="150">
        <f t="shared" si="12"/>
        <v>198498457.07999998</v>
      </c>
      <c r="F46" s="150">
        <f t="shared" si="12"/>
        <v>446484638.22999996</v>
      </c>
      <c r="G46" s="150">
        <f t="shared" si="12"/>
        <v>377035441.45000005</v>
      </c>
      <c r="H46" s="150">
        <f t="shared" si="12"/>
        <v>614438170.85</v>
      </c>
      <c r="I46" s="150">
        <f t="shared" si="12"/>
        <v>0</v>
      </c>
      <c r="J46" s="150">
        <f t="shared" si="12"/>
        <v>0</v>
      </c>
      <c r="K46" s="150">
        <f t="shared" si="12"/>
        <v>0</v>
      </c>
      <c r="L46" s="150">
        <f t="shared" si="12"/>
        <v>0</v>
      </c>
      <c r="M46" s="150">
        <f t="shared" si="12"/>
        <v>0</v>
      </c>
      <c r="N46" s="150">
        <f t="shared" si="12"/>
        <v>0</v>
      </c>
      <c r="O46" s="151">
        <f t="shared" si="12"/>
        <v>0</v>
      </c>
      <c r="P46" s="150">
        <f t="shared" si="12"/>
        <v>1894756974.98</v>
      </c>
      <c r="Q46" s="151">
        <f t="shared" si="12"/>
        <v>7683713.37</v>
      </c>
      <c r="R46" s="151">
        <f t="shared" si="12"/>
        <v>55397592.8</v>
      </c>
      <c r="S46" s="151">
        <f t="shared" si="12"/>
        <v>130839656.97</v>
      </c>
      <c r="T46" s="151">
        <f t="shared" si="12"/>
        <v>280806981.21</v>
      </c>
      <c r="U46" s="151">
        <f>SUM(U14+U44)</f>
        <v>218649602.04000002</v>
      </c>
      <c r="V46" s="151">
        <f t="shared" si="12"/>
        <v>0</v>
      </c>
      <c r="W46" s="151">
        <f t="shared" si="12"/>
        <v>0</v>
      </c>
      <c r="X46" s="151">
        <f t="shared" si="12"/>
        <v>0</v>
      </c>
      <c r="Y46" s="151">
        <f t="shared" si="12"/>
        <v>0</v>
      </c>
      <c r="Z46" s="151">
        <f t="shared" si="12"/>
        <v>0</v>
      </c>
      <c r="AA46" s="151">
        <f t="shared" si="12"/>
        <v>0</v>
      </c>
      <c r="AB46" s="151">
        <f t="shared" si="12"/>
        <v>0</v>
      </c>
      <c r="AC46" s="151">
        <f t="shared" si="12"/>
        <v>693377546.3900001</v>
      </c>
      <c r="AD46" s="151">
        <f t="shared" si="12"/>
        <v>7683713.37</v>
      </c>
      <c r="AE46" s="151">
        <f t="shared" si="12"/>
        <v>54122592.8</v>
      </c>
      <c r="AF46" s="151">
        <f t="shared" si="12"/>
        <v>132021050.97</v>
      </c>
      <c r="AG46" s="151">
        <f t="shared" si="12"/>
        <v>280806981.21</v>
      </c>
      <c r="AH46" s="151">
        <f t="shared" si="12"/>
        <v>168396118.04000002</v>
      </c>
      <c r="AI46" s="151">
        <f t="shared" si="12"/>
        <v>0</v>
      </c>
      <c r="AJ46" s="151">
        <f t="shared" si="12"/>
        <v>0</v>
      </c>
      <c r="AK46" s="151">
        <f t="shared" si="12"/>
        <v>0</v>
      </c>
      <c r="AL46" s="151">
        <f t="shared" si="12"/>
        <v>0</v>
      </c>
      <c r="AM46" s="151">
        <f t="shared" si="12"/>
        <v>0</v>
      </c>
      <c r="AN46" s="151">
        <f t="shared" si="12"/>
        <v>0</v>
      </c>
      <c r="AO46" s="151">
        <f t="shared" si="12"/>
        <v>0</v>
      </c>
      <c r="AP46" s="151">
        <f t="shared" si="12"/>
        <v>643030456.3900001</v>
      </c>
      <c r="AQ46" s="226"/>
      <c r="AR46" s="226"/>
      <c r="AS46" s="226"/>
      <c r="AT46" s="226"/>
    </row>
    <row r="47" spans="1:50" ht="12.75">
      <c r="A47" s="152" t="s">
        <v>150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153"/>
      <c r="T47" s="51"/>
      <c r="U47" s="51"/>
      <c r="V47" s="51"/>
      <c r="W47" s="51"/>
      <c r="X47" s="153"/>
      <c r="Y47" s="51"/>
      <c r="Z47" s="51"/>
      <c r="AA47" s="51"/>
      <c r="AB47" s="153"/>
      <c r="AC47" s="51"/>
      <c r="AD47" s="51"/>
      <c r="AE47" s="51"/>
      <c r="AF47" s="153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226"/>
      <c r="AR47" s="226"/>
      <c r="AS47" s="226"/>
      <c r="AT47" s="226"/>
      <c r="AU47" s="98"/>
      <c r="AV47" s="98"/>
      <c r="AW47" s="154"/>
      <c r="AX47" s="98"/>
    </row>
    <row r="48" spans="1:50" ht="15" customHeight="1">
      <c r="A48" s="269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1"/>
      <c r="AQ48" s="226"/>
      <c r="AR48" s="226"/>
      <c r="AS48" s="226"/>
      <c r="AT48" s="226"/>
      <c r="AU48" s="98"/>
      <c r="AV48" s="98"/>
      <c r="AW48" s="56"/>
      <c r="AX48" s="98"/>
    </row>
    <row r="49" spans="1:84" ht="15" customHeight="1" hidden="1">
      <c r="A49" s="272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1"/>
      <c r="AQ49" s="226"/>
      <c r="AR49" s="226"/>
      <c r="AS49" s="226"/>
      <c r="AT49" s="226"/>
      <c r="AU49" s="98"/>
      <c r="AV49" s="98"/>
      <c r="AW49" s="98"/>
      <c r="AX49" s="98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</row>
    <row r="50" spans="1:84" ht="15" customHeight="1" hidden="1">
      <c r="A50" s="272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1"/>
      <c r="AQ50" s="226"/>
      <c r="AR50" s="226"/>
      <c r="AS50" s="226"/>
      <c r="AT50" s="226"/>
      <c r="AU50" s="98"/>
      <c r="AV50" s="98"/>
      <c r="AW50" s="98"/>
      <c r="AX50" s="98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</row>
    <row r="51" spans="1:256" ht="12.75">
      <c r="A51" s="155"/>
      <c r="B51" s="156"/>
      <c r="C51" s="157"/>
      <c r="D51" s="156"/>
      <c r="E51" s="157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7"/>
      <c r="V51" s="156"/>
      <c r="W51" s="156"/>
      <c r="X51" s="156"/>
      <c r="Y51" s="156"/>
      <c r="Z51" s="156"/>
      <c r="AA51" s="156"/>
      <c r="AB51" s="157"/>
      <c r="AC51" s="156"/>
      <c r="AD51" s="156"/>
      <c r="AE51" s="156"/>
      <c r="AF51" s="156"/>
      <c r="AG51" s="156"/>
      <c r="AH51" s="156"/>
      <c r="AI51" s="156"/>
      <c r="AJ51" s="156"/>
      <c r="AK51" s="156"/>
      <c r="AL51" s="114"/>
      <c r="AM51" s="156"/>
      <c r="AN51" s="156"/>
      <c r="AO51" s="156"/>
      <c r="AP51" s="158"/>
      <c r="AQ51" s="226"/>
      <c r="AR51" s="226"/>
      <c r="AS51" s="226"/>
      <c r="AT51" s="226"/>
      <c r="AU51" s="98"/>
      <c r="AV51" s="98"/>
      <c r="AW51" s="56"/>
      <c r="AX51" s="98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159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59"/>
      <c r="DW51" s="159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59"/>
      <c r="FM51" s="159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59"/>
      <c r="HC51" s="159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  <c r="IR51" s="159"/>
      <c r="IS51" s="159"/>
      <c r="IT51" s="160"/>
      <c r="IU51" s="160"/>
      <c r="IV51" s="160"/>
    </row>
    <row r="52" spans="1:256" ht="12.75">
      <c r="A52" s="155"/>
      <c r="B52" s="156"/>
      <c r="C52" s="157"/>
      <c r="D52" s="156"/>
      <c r="E52" s="156"/>
      <c r="F52" s="157"/>
      <c r="G52" s="156"/>
      <c r="H52" s="156"/>
      <c r="I52" s="156"/>
      <c r="J52" s="157"/>
      <c r="K52" s="156"/>
      <c r="L52" s="156"/>
      <c r="M52" s="156"/>
      <c r="N52" s="157"/>
      <c r="O52" s="156"/>
      <c r="P52" s="157"/>
      <c r="Q52" s="156"/>
      <c r="R52" s="156"/>
      <c r="S52" s="157"/>
      <c r="T52" s="157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7"/>
      <c r="AG52" s="156"/>
      <c r="AH52" s="156"/>
      <c r="AI52" s="156"/>
      <c r="AJ52" s="156"/>
      <c r="AK52" s="156"/>
      <c r="AL52" s="156"/>
      <c r="AM52" s="156"/>
      <c r="AN52" s="156"/>
      <c r="AO52" s="156"/>
      <c r="AP52" s="161"/>
      <c r="AQ52" s="226"/>
      <c r="AR52" s="226"/>
      <c r="AS52" s="226"/>
      <c r="AT52" s="226"/>
      <c r="AU52" s="98"/>
      <c r="AV52" s="98"/>
      <c r="AX52" s="98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159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59"/>
      <c r="DW52" s="159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59"/>
      <c r="FM52" s="159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59"/>
      <c r="HC52" s="159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59"/>
      <c r="IS52" s="159"/>
      <c r="IT52" s="160"/>
      <c r="IU52" s="160"/>
      <c r="IV52" s="160"/>
    </row>
    <row r="53" spans="1:84" ht="15.75" thickBot="1">
      <c r="A53" s="58"/>
      <c r="B53" s="162" t="s">
        <v>151</v>
      </c>
      <c r="C53" s="6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163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7"/>
      <c r="AQ53" s="226"/>
      <c r="AR53" s="226"/>
      <c r="AS53" s="226"/>
      <c r="AT53" s="226"/>
      <c r="AU53" s="98"/>
      <c r="AV53" s="98"/>
      <c r="AW53" s="2"/>
      <c r="AX53" s="98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</row>
    <row r="54" spans="1:84" ht="15.75">
      <c r="A54" s="58"/>
      <c r="B54" s="164"/>
      <c r="C54" s="273" t="s">
        <v>152</v>
      </c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54"/>
      <c r="R54" s="54"/>
      <c r="S54" s="54"/>
      <c r="T54" s="54"/>
      <c r="U54" s="55"/>
      <c r="V54" s="54"/>
      <c r="W54" s="54"/>
      <c r="X54" s="54"/>
      <c r="Y54" s="54"/>
      <c r="Z54" s="54"/>
      <c r="AA54" s="54"/>
      <c r="AB54" s="54"/>
      <c r="AC54" s="16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7"/>
      <c r="AQ54" s="69"/>
      <c r="AR54" s="69"/>
      <c r="AS54" s="69"/>
      <c r="AT54" s="69"/>
      <c r="AU54" s="69"/>
      <c r="AV54" s="69"/>
      <c r="AW54" s="98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</row>
    <row r="55" spans="1:84" ht="15.75" thickBot="1">
      <c r="A55" s="67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8"/>
      <c r="AQ55" s="69"/>
      <c r="AR55" s="69"/>
      <c r="AS55" s="69"/>
      <c r="AT55" s="69"/>
      <c r="AU55" s="69"/>
      <c r="AV55" s="69"/>
      <c r="AW55" s="98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</row>
    <row r="56" spans="3:84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</row>
    <row r="57" spans="3:84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J57" s="79"/>
      <c r="AK57" s="70"/>
      <c r="AL57" s="79"/>
      <c r="AM57" s="79"/>
      <c r="AN57" s="70"/>
      <c r="AO57" s="79"/>
      <c r="AP57" s="2"/>
      <c r="AQ57" s="69"/>
      <c r="AR57" s="69"/>
      <c r="AS57" s="69"/>
      <c r="AT57" s="69"/>
      <c r="AU57" s="69"/>
      <c r="AV57" s="166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</row>
    <row r="58" spans="1:84" ht="12.75">
      <c r="A58" s="2"/>
      <c r="B58" s="2"/>
      <c r="C58" s="16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J58" s="79"/>
      <c r="AK58" s="70"/>
      <c r="AL58" s="70"/>
      <c r="AM58" s="70"/>
      <c r="AN58" s="79"/>
      <c r="AO58" s="79"/>
      <c r="AP58" s="2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</row>
    <row r="59" spans="1:4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J59" s="79"/>
      <c r="AK59" s="70"/>
      <c r="AL59" s="79"/>
      <c r="AM59" s="70"/>
      <c r="AN59" s="79"/>
      <c r="AO59" s="79"/>
      <c r="AP59" s="2"/>
      <c r="AQ59" s="75"/>
      <c r="AR59" s="75"/>
      <c r="AS59" s="69"/>
      <c r="AT59" s="79"/>
    </row>
    <row r="60" spans="1:46" ht="12.75">
      <c r="A60" s="2"/>
      <c r="B60" s="2"/>
      <c r="C60" s="16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J60" s="79"/>
      <c r="AK60" s="79"/>
      <c r="AL60" s="70"/>
      <c r="AM60" s="79"/>
      <c r="AN60" s="79"/>
      <c r="AO60" s="79"/>
      <c r="AP60" s="2"/>
      <c r="AQ60" s="69"/>
      <c r="AR60" s="69"/>
      <c r="AS60" s="69"/>
      <c r="AT60" s="79"/>
    </row>
    <row r="61" spans="1:46" ht="12.75">
      <c r="A61" s="2"/>
      <c r="B61" s="2"/>
      <c r="C61" s="167"/>
      <c r="D61" s="2"/>
      <c r="E61" s="2"/>
      <c r="F61" s="2"/>
      <c r="G61" s="2"/>
      <c r="H61" s="2"/>
      <c r="I61" s="2"/>
      <c r="J61" s="2"/>
      <c r="K61" s="2"/>
      <c r="L61" s="2"/>
      <c r="M61" s="2"/>
      <c r="N61" s="12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J61" s="70"/>
      <c r="AK61" s="79"/>
      <c r="AL61" s="79"/>
      <c r="AM61" s="79"/>
      <c r="AN61" s="79"/>
      <c r="AO61" s="79"/>
      <c r="AP61" s="2"/>
      <c r="AQ61" s="75"/>
      <c r="AR61" s="75"/>
      <c r="AT61" s="79"/>
    </row>
    <row r="62" spans="1:46" ht="15.75">
      <c r="A62" s="2"/>
      <c r="B62" s="168"/>
      <c r="C62" s="169"/>
      <c r="D62" s="55"/>
      <c r="E62" s="55"/>
      <c r="F62" s="55"/>
      <c r="G62" s="55"/>
      <c r="H62" s="55"/>
      <c r="I62" s="55"/>
      <c r="J62" s="55"/>
      <c r="K62" s="55"/>
      <c r="L62" s="5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J62" s="79"/>
      <c r="AK62" s="70"/>
      <c r="AL62" s="79"/>
      <c r="AM62" s="70"/>
      <c r="AN62" s="79"/>
      <c r="AO62" s="79"/>
      <c r="AP62" s="2"/>
      <c r="AQ62" s="69"/>
      <c r="AR62" s="75"/>
      <c r="AT62" s="79"/>
    </row>
    <row r="63" spans="1:46" ht="12.75">
      <c r="A63" s="2"/>
      <c r="B63" s="168"/>
      <c r="C63" s="170"/>
      <c r="D63" s="55"/>
      <c r="E63" s="55"/>
      <c r="F63" s="55"/>
      <c r="G63" s="55"/>
      <c r="H63" s="55"/>
      <c r="I63" s="55"/>
      <c r="J63" s="55"/>
      <c r="K63" s="55"/>
      <c r="L63" s="5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J63" s="79"/>
      <c r="AK63" s="79"/>
      <c r="AL63" s="79"/>
      <c r="AM63" s="79"/>
      <c r="AN63" s="79"/>
      <c r="AO63" s="79"/>
      <c r="AQ63" s="69"/>
      <c r="AR63" s="75"/>
      <c r="AT63" s="79"/>
    </row>
    <row r="64" spans="1:46" ht="12.75">
      <c r="A64" s="2"/>
      <c r="B64" s="168"/>
      <c r="C64" s="170"/>
      <c r="D64" s="55"/>
      <c r="E64" s="55"/>
      <c r="F64" s="55"/>
      <c r="G64" s="55"/>
      <c r="H64" s="55"/>
      <c r="I64" s="55"/>
      <c r="J64" s="55"/>
      <c r="K64" s="55"/>
      <c r="L64" s="5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J64" s="79"/>
      <c r="AK64" s="79"/>
      <c r="AL64" s="79"/>
      <c r="AM64" s="79"/>
      <c r="AN64" s="79"/>
      <c r="AO64" s="79"/>
      <c r="AP64" s="2"/>
      <c r="AQ64" s="75"/>
      <c r="AR64" s="75"/>
      <c r="AT64" s="79"/>
    </row>
    <row r="65" spans="1:46" ht="12.75">
      <c r="A65" s="2"/>
      <c r="B65" s="168"/>
      <c r="C65" s="170"/>
      <c r="D65" s="55"/>
      <c r="E65" s="55"/>
      <c r="F65" s="55"/>
      <c r="G65" s="55"/>
      <c r="H65" s="55"/>
      <c r="I65" s="55"/>
      <c r="J65" s="55"/>
      <c r="K65" s="55"/>
      <c r="L65" s="5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J65" s="79"/>
      <c r="AK65" s="79"/>
      <c r="AL65" s="79"/>
      <c r="AM65" s="79"/>
      <c r="AN65" s="79"/>
      <c r="AO65" s="79"/>
      <c r="AQ65" s="69"/>
      <c r="AR65" s="75"/>
      <c r="AT65" s="79"/>
    </row>
    <row r="66" spans="1:46" ht="12.75">
      <c r="A66" s="2"/>
      <c r="B66" s="168"/>
      <c r="C66" s="170"/>
      <c r="D66" s="55"/>
      <c r="E66" s="55"/>
      <c r="F66" s="55"/>
      <c r="G66" s="55"/>
      <c r="H66" s="55"/>
      <c r="I66" s="55"/>
      <c r="J66" s="55"/>
      <c r="K66" s="55"/>
      <c r="L66" s="5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171"/>
      <c r="AD66" s="2"/>
      <c r="AE66" s="2"/>
      <c r="AF66" s="2"/>
      <c r="AG66" s="2"/>
      <c r="AH66" s="2"/>
      <c r="AI66" s="2"/>
      <c r="AJ66" s="70"/>
      <c r="AK66" s="70"/>
      <c r="AL66" s="70"/>
      <c r="AM66" s="70"/>
      <c r="AN66" s="79"/>
      <c r="AO66" s="79"/>
      <c r="AP66" s="2"/>
      <c r="AQ66" s="75"/>
      <c r="AR66" s="75"/>
      <c r="AT66" s="79"/>
    </row>
    <row r="67" spans="1:46" ht="12.75">
      <c r="A67" s="2"/>
      <c r="B67" s="168"/>
      <c r="C67" s="170"/>
      <c r="D67" s="55"/>
      <c r="E67" s="55"/>
      <c r="F67" s="55"/>
      <c r="G67" s="55"/>
      <c r="H67" s="55"/>
      <c r="I67" s="55"/>
      <c r="J67" s="55"/>
      <c r="K67" s="55"/>
      <c r="L67" s="5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71"/>
      <c r="AD67" s="2"/>
      <c r="AE67" s="2"/>
      <c r="AF67" s="2"/>
      <c r="AG67" s="2"/>
      <c r="AH67" s="2"/>
      <c r="AI67" s="2"/>
      <c r="AJ67" s="70"/>
      <c r="AK67" s="70"/>
      <c r="AL67" s="70"/>
      <c r="AM67" s="70"/>
      <c r="AN67" s="79"/>
      <c r="AO67" s="79"/>
      <c r="AQ67" s="75"/>
      <c r="AR67" s="75"/>
      <c r="AT67" s="79"/>
    </row>
    <row r="68" spans="1:46" ht="12.75">
      <c r="A68" s="2"/>
      <c r="B68" s="168"/>
      <c r="C68" s="170"/>
      <c r="D68" s="55"/>
      <c r="E68" s="55"/>
      <c r="F68" s="55"/>
      <c r="G68" s="55"/>
      <c r="H68" s="55"/>
      <c r="I68" s="55"/>
      <c r="J68" s="55"/>
      <c r="K68" s="55"/>
      <c r="L68" s="5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171"/>
      <c r="AD68" s="2"/>
      <c r="AE68" s="2"/>
      <c r="AF68" s="2"/>
      <c r="AG68" s="2"/>
      <c r="AH68" s="2"/>
      <c r="AI68" s="2"/>
      <c r="AJ68" s="70"/>
      <c r="AK68" s="70"/>
      <c r="AL68" s="70"/>
      <c r="AM68" s="70"/>
      <c r="AN68" s="79"/>
      <c r="AO68" s="79"/>
      <c r="AQ68" s="75"/>
      <c r="AR68" s="236"/>
      <c r="AT68" s="79"/>
    </row>
    <row r="69" spans="1:46" ht="12.75">
      <c r="A69" s="2"/>
      <c r="B69" s="168"/>
      <c r="C69" s="170"/>
      <c r="D69" s="55"/>
      <c r="E69" s="55"/>
      <c r="F69" s="55"/>
      <c r="G69" s="55"/>
      <c r="H69" s="55"/>
      <c r="I69" s="55"/>
      <c r="J69" s="55"/>
      <c r="K69" s="55"/>
      <c r="L69" s="5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0"/>
      <c r="AK69" s="70"/>
      <c r="AL69" s="70"/>
      <c r="AM69" s="70"/>
      <c r="AN69" s="79"/>
      <c r="AO69" s="79"/>
      <c r="AP69" s="2"/>
      <c r="AQ69" s="75"/>
      <c r="AR69" s="236"/>
      <c r="AT69" s="79"/>
    </row>
    <row r="70" spans="1:46" ht="12.75">
      <c r="A70" s="2"/>
      <c r="B70" s="168"/>
      <c r="C70" s="170"/>
      <c r="D70" s="55"/>
      <c r="E70" s="55"/>
      <c r="F70" s="55"/>
      <c r="G70" s="55"/>
      <c r="H70" s="55"/>
      <c r="I70" s="55"/>
      <c r="J70" s="55"/>
      <c r="K70" s="55"/>
      <c r="L70" s="5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70"/>
      <c r="AK70" s="70"/>
      <c r="AL70" s="70"/>
      <c r="AM70" s="70"/>
      <c r="AN70" s="79"/>
      <c r="AO70" s="79"/>
      <c r="AQ70" s="75"/>
      <c r="AR70" s="236"/>
      <c r="AT70" s="79"/>
    </row>
    <row r="71" spans="1:46" ht="12.75">
      <c r="A71" s="2"/>
      <c r="B71" s="168"/>
      <c r="C71" s="170"/>
      <c r="D71" s="55"/>
      <c r="E71" s="55"/>
      <c r="F71" s="55"/>
      <c r="G71" s="55"/>
      <c r="H71" s="55"/>
      <c r="I71" s="55"/>
      <c r="J71" s="55"/>
      <c r="K71" s="55"/>
      <c r="L71" s="5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70"/>
      <c r="AK71" s="70"/>
      <c r="AL71" s="70"/>
      <c r="AM71" s="70"/>
      <c r="AN71" s="79"/>
      <c r="AO71" s="79"/>
      <c r="AQ71" s="75"/>
      <c r="AR71" s="236"/>
      <c r="AT71" s="79"/>
    </row>
    <row r="72" spans="1:46" ht="12.75">
      <c r="A72" s="2"/>
      <c r="B72" s="168"/>
      <c r="C72" s="170"/>
      <c r="D72" s="55"/>
      <c r="E72" s="55"/>
      <c r="F72" s="55"/>
      <c r="G72" s="55"/>
      <c r="H72" s="55"/>
      <c r="I72" s="55"/>
      <c r="J72" s="55"/>
      <c r="K72" s="55"/>
      <c r="L72" s="5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70"/>
      <c r="AK72" s="70"/>
      <c r="AL72" s="70"/>
      <c r="AM72" s="70"/>
      <c r="AN72" s="79"/>
      <c r="AO72" s="79"/>
      <c r="AQ72" s="75"/>
      <c r="AR72" s="236"/>
      <c r="AT72" s="79"/>
    </row>
    <row r="73" spans="1:46" ht="12.75">
      <c r="A73" s="2"/>
      <c r="B73" s="168"/>
      <c r="C73" s="170"/>
      <c r="D73" s="55"/>
      <c r="E73" s="55"/>
      <c r="F73" s="55"/>
      <c r="G73" s="55"/>
      <c r="H73" s="55"/>
      <c r="I73" s="55"/>
      <c r="J73" s="55"/>
      <c r="K73" s="55"/>
      <c r="L73" s="5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70"/>
      <c r="AK73" s="70"/>
      <c r="AL73" s="70"/>
      <c r="AM73" s="70"/>
      <c r="AN73" s="79"/>
      <c r="AO73" s="79"/>
      <c r="AP73" s="2"/>
      <c r="AQ73" s="75"/>
      <c r="AR73" s="236"/>
      <c r="AT73" s="79"/>
    </row>
    <row r="74" spans="1:46" ht="12.75">
      <c r="A74" s="2"/>
      <c r="B74" s="168"/>
      <c r="C74" s="170"/>
      <c r="D74" s="55"/>
      <c r="E74" s="55"/>
      <c r="F74" s="55"/>
      <c r="G74" s="55"/>
      <c r="H74" s="55"/>
      <c r="I74" s="55"/>
      <c r="J74" s="55"/>
      <c r="K74" s="55"/>
      <c r="L74" s="5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70"/>
      <c r="AK74" s="70"/>
      <c r="AL74" s="70"/>
      <c r="AM74" s="70"/>
      <c r="AN74" s="79"/>
      <c r="AO74" s="79"/>
      <c r="AP74" s="2"/>
      <c r="AQ74" s="75"/>
      <c r="AR74" s="236"/>
      <c r="AT74" s="79"/>
    </row>
    <row r="75" spans="1:46" ht="12.75">
      <c r="A75" s="2"/>
      <c r="B75" s="168"/>
      <c r="C75" s="170"/>
      <c r="D75" s="55"/>
      <c r="E75" s="55"/>
      <c r="F75" s="55"/>
      <c r="G75" s="55"/>
      <c r="H75" s="55"/>
      <c r="I75" s="55"/>
      <c r="J75" s="55"/>
      <c r="K75" s="55"/>
      <c r="L75" s="5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70"/>
      <c r="AK75" s="70"/>
      <c r="AL75" s="70"/>
      <c r="AM75" s="70"/>
      <c r="AN75" s="79"/>
      <c r="AO75" s="79"/>
      <c r="AQ75" s="75"/>
      <c r="AR75" s="236"/>
      <c r="AT75" s="79"/>
    </row>
    <row r="76" spans="1:46" ht="12.75">
      <c r="A76" s="2"/>
      <c r="B76" s="172"/>
      <c r="C76" s="170"/>
      <c r="D76" s="55"/>
      <c r="E76" s="55"/>
      <c r="F76" s="55"/>
      <c r="G76" s="55"/>
      <c r="H76" s="55"/>
      <c r="I76" s="55"/>
      <c r="J76" s="55"/>
      <c r="K76" s="55"/>
      <c r="L76" s="5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70"/>
      <c r="AK76" s="70"/>
      <c r="AL76" s="70"/>
      <c r="AM76" s="70"/>
      <c r="AN76" s="79"/>
      <c r="AO76" s="79"/>
      <c r="AQ76" s="75"/>
      <c r="AR76" s="236"/>
      <c r="AT76" s="79"/>
    </row>
    <row r="77" spans="1:46" ht="12.75">
      <c r="A77" s="173"/>
      <c r="B77" s="168"/>
      <c r="C77" s="170"/>
      <c r="D77" s="174"/>
      <c r="E77" s="174"/>
      <c r="F77" s="174"/>
      <c r="G77" s="175"/>
      <c r="H77" s="175"/>
      <c r="I77" s="175"/>
      <c r="J77" s="175"/>
      <c r="K77" s="175"/>
      <c r="L77" s="175"/>
      <c r="M77" s="71"/>
      <c r="N77" s="71"/>
      <c r="O77" s="71"/>
      <c r="P77" s="7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70"/>
      <c r="AK77" s="70"/>
      <c r="AL77" s="70"/>
      <c r="AM77" s="70"/>
      <c r="AN77" s="79"/>
      <c r="AO77" s="79"/>
      <c r="AQ77" s="75"/>
      <c r="AR77" s="236"/>
      <c r="AT77" s="79"/>
    </row>
    <row r="78" spans="1:46" ht="12.75">
      <c r="A78" s="173"/>
      <c r="B78" s="172"/>
      <c r="C78" s="170"/>
      <c r="D78" s="174"/>
      <c r="E78" s="174"/>
      <c r="F78" s="174"/>
      <c r="G78" s="175"/>
      <c r="H78" s="175"/>
      <c r="I78" s="175"/>
      <c r="J78" s="175"/>
      <c r="K78" s="175"/>
      <c r="L78" s="175"/>
      <c r="M78" s="71"/>
      <c r="N78" s="71"/>
      <c r="O78" s="71"/>
      <c r="P78" s="7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70"/>
      <c r="AK78" s="70"/>
      <c r="AL78" s="70"/>
      <c r="AM78" s="70"/>
      <c r="AN78" s="79"/>
      <c r="AO78" s="79"/>
      <c r="AQ78" s="75"/>
      <c r="AR78" s="236"/>
      <c r="AT78" s="79"/>
    </row>
    <row r="79" spans="1:46" ht="12.75">
      <c r="A79" s="173"/>
      <c r="B79" s="168"/>
      <c r="C79" s="167"/>
      <c r="D79" s="174"/>
      <c r="E79" s="174"/>
      <c r="F79" s="174"/>
      <c r="G79" s="175"/>
      <c r="H79" s="175"/>
      <c r="I79" s="175"/>
      <c r="J79" s="175"/>
      <c r="K79" s="175"/>
      <c r="L79" s="175"/>
      <c r="M79" s="71"/>
      <c r="N79" s="71"/>
      <c r="O79" s="71"/>
      <c r="P79" s="7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70"/>
      <c r="AK79" s="70"/>
      <c r="AL79" s="70"/>
      <c r="AM79" s="70"/>
      <c r="AN79" s="79"/>
      <c r="AO79" s="79"/>
      <c r="AQ79" s="75"/>
      <c r="AR79" s="236"/>
      <c r="AT79" s="79"/>
    </row>
    <row r="80" spans="1:46" ht="15.75">
      <c r="A80" s="173"/>
      <c r="B80" s="176"/>
      <c r="C80" s="177"/>
      <c r="D80" s="174"/>
      <c r="E80" s="174"/>
      <c r="F80" s="174"/>
      <c r="G80" s="175"/>
      <c r="H80" s="175"/>
      <c r="I80" s="175"/>
      <c r="J80" s="175"/>
      <c r="K80" s="175"/>
      <c r="L80" s="175"/>
      <c r="M80" s="71"/>
      <c r="N80" s="71"/>
      <c r="O80" s="71"/>
      <c r="P80" s="7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70"/>
      <c r="AK80" s="70"/>
      <c r="AL80" s="70"/>
      <c r="AM80" s="70"/>
      <c r="AN80" s="79"/>
      <c r="AO80" s="79"/>
      <c r="AQ80" s="75"/>
      <c r="AR80" s="236"/>
      <c r="AT80" s="79"/>
    </row>
    <row r="81" spans="1:46" ht="12.75">
      <c r="A81" s="173"/>
      <c r="B81" s="168"/>
      <c r="C81" s="167"/>
      <c r="D81" s="174"/>
      <c r="E81" s="174"/>
      <c r="F81" s="174"/>
      <c r="G81" s="175"/>
      <c r="H81" s="175"/>
      <c r="I81" s="175"/>
      <c r="J81" s="175"/>
      <c r="K81" s="175"/>
      <c r="L81" s="175"/>
      <c r="M81" s="71"/>
      <c r="N81" s="71"/>
      <c r="O81" s="71"/>
      <c r="P81" s="7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70"/>
      <c r="AD81" s="2"/>
      <c r="AE81" s="2"/>
      <c r="AF81" s="2"/>
      <c r="AG81" s="2"/>
      <c r="AH81" s="2"/>
      <c r="AI81" s="2"/>
      <c r="AJ81" s="70"/>
      <c r="AK81" s="70"/>
      <c r="AL81" s="70"/>
      <c r="AM81" s="70"/>
      <c r="AN81" s="79"/>
      <c r="AO81" s="79"/>
      <c r="AQ81" s="75"/>
      <c r="AR81" s="75"/>
      <c r="AT81" s="79"/>
    </row>
    <row r="82" spans="1:46" ht="12.75">
      <c r="A82" s="173"/>
      <c r="B82" s="168"/>
      <c r="C82" s="167"/>
      <c r="D82" s="174"/>
      <c r="E82" s="174"/>
      <c r="F82" s="174"/>
      <c r="G82" s="175"/>
      <c r="H82" s="175"/>
      <c r="I82" s="175"/>
      <c r="J82" s="175"/>
      <c r="K82" s="175"/>
      <c r="L82" s="175"/>
      <c r="M82" s="71"/>
      <c r="N82" s="71"/>
      <c r="O82" s="71"/>
      <c r="P82" s="71"/>
      <c r="AB82" s="178"/>
      <c r="AC82" s="70"/>
      <c r="AJ82" s="79"/>
      <c r="AK82" s="79"/>
      <c r="AL82" s="79"/>
      <c r="AM82" s="79"/>
      <c r="AN82" s="70"/>
      <c r="AO82" s="79"/>
      <c r="AQ82" s="75"/>
      <c r="AR82" s="75"/>
      <c r="AT82" s="79"/>
    </row>
    <row r="83" spans="1:46" ht="12.75">
      <c r="A83" s="173"/>
      <c r="B83" s="168"/>
      <c r="C83" s="167"/>
      <c r="D83" s="174"/>
      <c r="E83" s="174"/>
      <c r="F83" s="174"/>
      <c r="G83" s="175"/>
      <c r="H83" s="175"/>
      <c r="I83" s="175"/>
      <c r="J83" s="175"/>
      <c r="K83" s="175"/>
      <c r="L83" s="175"/>
      <c r="M83" s="71"/>
      <c r="N83" s="71"/>
      <c r="O83" s="71"/>
      <c r="P83" s="71"/>
      <c r="AC83" s="79"/>
      <c r="AJ83" s="79"/>
      <c r="AK83" s="79"/>
      <c r="AL83" s="79"/>
      <c r="AM83" s="79"/>
      <c r="AN83" s="79"/>
      <c r="AO83" s="79"/>
      <c r="AQ83" s="75"/>
      <c r="AR83" s="75"/>
      <c r="AT83" s="79"/>
    </row>
    <row r="84" spans="1:46" ht="15.75">
      <c r="A84" s="173"/>
      <c r="B84" s="176"/>
      <c r="C84" s="177"/>
      <c r="D84" s="174"/>
      <c r="E84" s="174"/>
      <c r="F84" s="174"/>
      <c r="G84" s="175"/>
      <c r="H84" s="175"/>
      <c r="I84" s="175"/>
      <c r="J84" s="175"/>
      <c r="K84" s="175"/>
      <c r="L84" s="175"/>
      <c r="M84" s="71"/>
      <c r="N84" s="71"/>
      <c r="O84" s="71"/>
      <c r="P84" s="71"/>
      <c r="AJ84" s="79"/>
      <c r="AK84" s="79"/>
      <c r="AL84" s="79"/>
      <c r="AM84" s="79"/>
      <c r="AN84" s="79"/>
      <c r="AO84" s="79"/>
      <c r="AQ84" s="75"/>
      <c r="AR84" s="75"/>
      <c r="AT84" s="79"/>
    </row>
    <row r="85" spans="1:46" ht="12.75">
      <c r="A85" s="173"/>
      <c r="B85" s="168"/>
      <c r="C85" s="167"/>
      <c r="D85" s="174"/>
      <c r="E85" s="174"/>
      <c r="F85" s="174"/>
      <c r="G85" s="175"/>
      <c r="H85" s="175"/>
      <c r="I85" s="175"/>
      <c r="J85" s="175"/>
      <c r="K85" s="175"/>
      <c r="L85" s="175"/>
      <c r="M85" s="71"/>
      <c r="N85" s="71"/>
      <c r="O85" s="71"/>
      <c r="P85" s="71"/>
      <c r="AJ85" s="79"/>
      <c r="AK85" s="79"/>
      <c r="AL85" s="79"/>
      <c r="AM85" s="79"/>
      <c r="AN85" s="79"/>
      <c r="AO85" s="79"/>
      <c r="AQ85" s="75"/>
      <c r="AR85" s="75"/>
      <c r="AT85" s="79"/>
    </row>
    <row r="86" spans="1:46" ht="12.75">
      <c r="A86" s="173"/>
      <c r="B86" s="174"/>
      <c r="C86" s="174"/>
      <c r="D86" s="174"/>
      <c r="E86" s="174"/>
      <c r="F86" s="174"/>
      <c r="G86" s="175"/>
      <c r="H86" s="175"/>
      <c r="I86" s="175"/>
      <c r="J86" s="175"/>
      <c r="K86" s="175"/>
      <c r="L86" s="175"/>
      <c r="M86" s="71"/>
      <c r="N86" s="71"/>
      <c r="O86" s="71"/>
      <c r="P86" s="71"/>
      <c r="AC86" s="180"/>
      <c r="AJ86" s="79"/>
      <c r="AK86" s="79"/>
      <c r="AL86" s="79"/>
      <c r="AM86" s="79"/>
      <c r="AN86" s="79"/>
      <c r="AO86" s="79"/>
      <c r="AQ86" s="75"/>
      <c r="AR86" s="75"/>
      <c r="AT86" s="79"/>
    </row>
    <row r="87" spans="1:46" ht="12.75">
      <c r="A87" s="173"/>
      <c r="B87" s="174"/>
      <c r="C87" s="174"/>
      <c r="D87" s="174"/>
      <c r="E87" s="174"/>
      <c r="F87" s="174"/>
      <c r="G87" s="175"/>
      <c r="H87" s="175"/>
      <c r="I87" s="175"/>
      <c r="J87" s="175"/>
      <c r="K87" s="175"/>
      <c r="L87" s="175"/>
      <c r="M87" s="71"/>
      <c r="N87" s="71"/>
      <c r="O87" s="71"/>
      <c r="P87" s="71"/>
      <c r="AC87" s="180"/>
      <c r="AJ87" s="79"/>
      <c r="AK87" s="79"/>
      <c r="AL87" s="79"/>
      <c r="AM87" s="79"/>
      <c r="AN87" s="79"/>
      <c r="AO87" s="79"/>
      <c r="AQ87" s="75"/>
      <c r="AR87" s="75"/>
      <c r="AT87" s="79"/>
    </row>
    <row r="88" spans="1:46" ht="12.75">
      <c r="A88" s="173"/>
      <c r="B88" s="173"/>
      <c r="C88" s="173"/>
      <c r="D88" s="173"/>
      <c r="E88" s="173"/>
      <c r="F88" s="173"/>
      <c r="G88" s="71"/>
      <c r="H88" s="71"/>
      <c r="I88" s="71"/>
      <c r="J88" s="71"/>
      <c r="K88" s="71"/>
      <c r="L88" s="71"/>
      <c r="M88" s="71"/>
      <c r="N88" s="71"/>
      <c r="O88" s="71"/>
      <c r="P88" s="71"/>
      <c r="AC88" s="180"/>
      <c r="AJ88" s="79"/>
      <c r="AK88" s="79"/>
      <c r="AL88" s="79"/>
      <c r="AM88" s="79"/>
      <c r="AN88" s="79"/>
      <c r="AO88" s="79"/>
      <c r="AQ88" s="75"/>
      <c r="AR88" s="75"/>
      <c r="AT88" s="79"/>
    </row>
    <row r="89" spans="1:46" ht="12.75">
      <c r="A89" s="173"/>
      <c r="B89" s="173"/>
      <c r="C89" s="173"/>
      <c r="D89" s="173"/>
      <c r="E89" s="173"/>
      <c r="F89" s="173"/>
      <c r="G89" s="71"/>
      <c r="H89" s="71"/>
      <c r="I89" s="71"/>
      <c r="J89" s="71"/>
      <c r="K89" s="71"/>
      <c r="L89" s="71"/>
      <c r="M89" s="71"/>
      <c r="N89" s="71"/>
      <c r="O89" s="71"/>
      <c r="P89" s="71"/>
      <c r="AC89" s="180"/>
      <c r="AJ89" s="79"/>
      <c r="AK89" s="79"/>
      <c r="AL89" s="79"/>
      <c r="AM89" s="79"/>
      <c r="AN89" s="79"/>
      <c r="AO89" s="79"/>
      <c r="AQ89" s="75"/>
      <c r="AR89" s="75"/>
      <c r="AT89" s="79"/>
    </row>
    <row r="90" spans="1:46" ht="12.75">
      <c r="A90" s="173"/>
      <c r="B90" s="173"/>
      <c r="C90" s="173"/>
      <c r="D90" s="173"/>
      <c r="E90" s="173"/>
      <c r="F90" s="173"/>
      <c r="G90" s="71"/>
      <c r="H90" s="71"/>
      <c r="I90" s="71"/>
      <c r="J90" s="71"/>
      <c r="K90" s="71"/>
      <c r="L90" s="71"/>
      <c r="M90" s="71"/>
      <c r="N90" s="71"/>
      <c r="O90" s="71"/>
      <c r="P90" s="71"/>
      <c r="AC90" s="180"/>
      <c r="AJ90" s="79"/>
      <c r="AK90" s="79"/>
      <c r="AL90" s="79"/>
      <c r="AM90" s="79"/>
      <c r="AN90" s="79"/>
      <c r="AO90" s="79"/>
      <c r="AQ90" s="75"/>
      <c r="AR90" s="75"/>
      <c r="AT90" s="79"/>
    </row>
    <row r="91" spans="1:46" ht="12.75">
      <c r="A91" s="173"/>
      <c r="B91" s="173"/>
      <c r="C91" s="173"/>
      <c r="D91" s="173"/>
      <c r="E91" s="173"/>
      <c r="F91" s="173"/>
      <c r="G91" s="71"/>
      <c r="H91" s="71"/>
      <c r="I91" s="71"/>
      <c r="J91" s="71"/>
      <c r="K91" s="71"/>
      <c r="L91" s="71"/>
      <c r="M91" s="71"/>
      <c r="N91" s="71"/>
      <c r="O91" s="71"/>
      <c r="P91" s="71"/>
      <c r="AC91" s="180"/>
      <c r="AJ91" s="79"/>
      <c r="AK91" s="79"/>
      <c r="AL91" s="79"/>
      <c r="AM91" s="79"/>
      <c r="AN91" s="79"/>
      <c r="AO91" s="79"/>
      <c r="AQ91" s="75"/>
      <c r="AR91" s="75"/>
      <c r="AT91" s="79"/>
    </row>
    <row r="92" spans="1:46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AC92" s="180"/>
      <c r="AJ92" s="79"/>
      <c r="AK92" s="79"/>
      <c r="AL92" s="79"/>
      <c r="AM92" s="79"/>
      <c r="AN92" s="79"/>
      <c r="AO92" s="79"/>
      <c r="AQ92" s="75"/>
      <c r="AR92" s="75"/>
      <c r="AT92" s="79"/>
    </row>
    <row r="93" spans="1:46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AC93" s="180"/>
      <c r="AJ93" s="79"/>
      <c r="AK93" s="79"/>
      <c r="AL93" s="79"/>
      <c r="AM93" s="79"/>
      <c r="AN93" s="79"/>
      <c r="AO93" s="79"/>
      <c r="AQ93" s="75"/>
      <c r="AR93" s="75"/>
      <c r="AT93" s="79"/>
    </row>
    <row r="94" spans="1:46" ht="12.75">
      <c r="A94" s="71"/>
      <c r="B94" s="7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Q94" s="75"/>
      <c r="AR94" s="75"/>
      <c r="AT94" s="79"/>
    </row>
    <row r="95" spans="1:46" ht="12.75">
      <c r="A95" s="71"/>
      <c r="B95" s="7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Q95" s="75"/>
      <c r="AR95" s="75"/>
      <c r="AT95" s="79"/>
    </row>
    <row r="96" spans="1:46" ht="12.75">
      <c r="A96" s="71"/>
      <c r="B96" s="7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Q96" s="75"/>
      <c r="AR96" s="75"/>
      <c r="AT96" s="79"/>
    </row>
    <row r="97" spans="1:46" ht="12.75">
      <c r="A97" s="71"/>
      <c r="B97" s="71"/>
      <c r="C97" s="16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Q97" s="75"/>
      <c r="AR97" s="75"/>
      <c r="AT97" s="79"/>
    </row>
    <row r="98" spans="1:46" ht="12.75">
      <c r="A98" s="71"/>
      <c r="B98" s="71"/>
      <c r="C98" s="167"/>
      <c r="D98" s="2"/>
      <c r="E98" s="2"/>
      <c r="F98" s="2"/>
      <c r="G98" s="2"/>
      <c r="H98" s="2"/>
      <c r="I98" s="2"/>
      <c r="J98" s="2"/>
      <c r="K98" s="2"/>
      <c r="L98" s="2"/>
      <c r="M98" s="2"/>
      <c r="N98" s="12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Q98" s="75"/>
      <c r="AR98" s="75"/>
      <c r="AT98" s="79"/>
    </row>
    <row r="99" spans="1:46" ht="15.75">
      <c r="A99" s="71"/>
      <c r="B99" s="71"/>
      <c r="C99" s="169"/>
      <c r="D99" s="55"/>
      <c r="E99" s="55"/>
      <c r="F99" s="55"/>
      <c r="G99" s="55"/>
      <c r="H99" s="55"/>
      <c r="I99" s="55"/>
      <c r="J99" s="55"/>
      <c r="K99" s="55"/>
      <c r="L99" s="55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Q99" s="75"/>
      <c r="AR99" s="75"/>
      <c r="AT99" s="79"/>
    </row>
    <row r="100" spans="1:46" ht="12.75">
      <c r="A100" s="71"/>
      <c r="B100" s="71"/>
      <c r="C100" s="170"/>
      <c r="D100" s="55"/>
      <c r="E100" s="55"/>
      <c r="F100" s="55"/>
      <c r="G100" s="55"/>
      <c r="H100" s="55"/>
      <c r="I100" s="55"/>
      <c r="J100" s="55"/>
      <c r="K100" s="55"/>
      <c r="L100" s="5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Q100" s="75"/>
      <c r="AR100" s="75"/>
      <c r="AT100" s="79"/>
    </row>
    <row r="101" spans="1:46" ht="12.75">
      <c r="A101" s="71"/>
      <c r="B101" s="71"/>
      <c r="C101" s="170"/>
      <c r="D101" s="55"/>
      <c r="E101" s="55"/>
      <c r="F101" s="55"/>
      <c r="G101" s="55"/>
      <c r="H101" s="55"/>
      <c r="I101" s="55"/>
      <c r="J101" s="55"/>
      <c r="K101" s="55"/>
      <c r="L101" s="5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Q101" s="75"/>
      <c r="AR101" s="75"/>
      <c r="AT101" s="79"/>
    </row>
    <row r="102" spans="1:46" ht="12.75">
      <c r="A102" s="71"/>
      <c r="B102" s="71"/>
      <c r="C102" s="170"/>
      <c r="D102" s="55"/>
      <c r="E102" s="55"/>
      <c r="F102" s="55"/>
      <c r="G102" s="55"/>
      <c r="H102" s="55"/>
      <c r="I102" s="55"/>
      <c r="J102" s="55"/>
      <c r="K102" s="55"/>
      <c r="L102" s="5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Q102" s="75"/>
      <c r="AR102" s="75"/>
      <c r="AT102" s="79"/>
    </row>
    <row r="103" spans="1:46" ht="12.75">
      <c r="A103" s="71"/>
      <c r="B103" s="71"/>
      <c r="C103" s="170"/>
      <c r="D103" s="55"/>
      <c r="E103" s="55"/>
      <c r="F103" s="55"/>
      <c r="G103" s="55"/>
      <c r="H103" s="55"/>
      <c r="I103" s="55"/>
      <c r="J103" s="55"/>
      <c r="K103" s="55"/>
      <c r="L103" s="5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171"/>
      <c r="AD103" s="2"/>
      <c r="AE103" s="2"/>
      <c r="AQ103" s="75"/>
      <c r="AR103" s="75"/>
      <c r="AT103" s="79"/>
    </row>
    <row r="104" spans="1:46" ht="12.75">
      <c r="A104" s="71"/>
      <c r="B104" s="71"/>
      <c r="C104" s="170"/>
      <c r="D104" s="55"/>
      <c r="E104" s="55"/>
      <c r="F104" s="55"/>
      <c r="G104" s="55"/>
      <c r="H104" s="55"/>
      <c r="I104" s="55"/>
      <c r="J104" s="55"/>
      <c r="K104" s="55"/>
      <c r="L104" s="5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171"/>
      <c r="AD104" s="2"/>
      <c r="AE104" s="2"/>
      <c r="AQ104" s="75"/>
      <c r="AR104" s="75"/>
      <c r="AT104" s="79"/>
    </row>
    <row r="105" spans="3:46" ht="12.75">
      <c r="C105" s="170"/>
      <c r="D105" s="55"/>
      <c r="E105" s="55"/>
      <c r="F105" s="55"/>
      <c r="G105" s="55"/>
      <c r="H105" s="55"/>
      <c r="I105" s="55"/>
      <c r="J105" s="55"/>
      <c r="K105" s="55"/>
      <c r="L105" s="5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171"/>
      <c r="AD105" s="2"/>
      <c r="AE105" s="2"/>
      <c r="AQ105" s="75"/>
      <c r="AR105" s="75"/>
      <c r="AT105" s="79"/>
    </row>
    <row r="106" spans="3:46" ht="12.75">
      <c r="C106" s="170"/>
      <c r="D106" s="55"/>
      <c r="E106" s="55"/>
      <c r="F106" s="55"/>
      <c r="G106" s="55"/>
      <c r="H106" s="55"/>
      <c r="I106" s="55"/>
      <c r="J106" s="55"/>
      <c r="K106" s="55"/>
      <c r="L106" s="5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Q106" s="75"/>
      <c r="AR106" s="75"/>
      <c r="AT106" s="79"/>
    </row>
    <row r="107" spans="3:46" ht="12.75">
      <c r="C107" s="170"/>
      <c r="D107" s="55"/>
      <c r="E107" s="55"/>
      <c r="F107" s="55"/>
      <c r="G107" s="55"/>
      <c r="H107" s="55"/>
      <c r="I107" s="55"/>
      <c r="J107" s="55"/>
      <c r="K107" s="55"/>
      <c r="L107" s="5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Q107" s="75"/>
      <c r="AR107" s="75"/>
      <c r="AT107" s="79"/>
    </row>
    <row r="108" spans="3:46" ht="12.75">
      <c r="C108" s="170"/>
      <c r="D108" s="55"/>
      <c r="E108" s="55"/>
      <c r="F108" s="55"/>
      <c r="G108" s="55"/>
      <c r="H108" s="55"/>
      <c r="I108" s="55"/>
      <c r="J108" s="55"/>
      <c r="K108" s="55"/>
      <c r="L108" s="5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Q108" s="75"/>
      <c r="AR108" s="75"/>
      <c r="AT108" s="79"/>
    </row>
    <row r="109" spans="3:46" ht="12.75">
      <c r="C109" s="170"/>
      <c r="D109" s="55"/>
      <c r="E109" s="55"/>
      <c r="F109" s="55"/>
      <c r="G109" s="55"/>
      <c r="H109" s="55"/>
      <c r="I109" s="55"/>
      <c r="J109" s="55"/>
      <c r="K109" s="55"/>
      <c r="L109" s="5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Q109" s="75"/>
      <c r="AR109" s="75"/>
      <c r="AT109" s="79"/>
    </row>
    <row r="110" spans="3:46" ht="12.75">
      <c r="C110" s="170"/>
      <c r="D110" s="55"/>
      <c r="E110" s="55"/>
      <c r="F110" s="55"/>
      <c r="G110" s="55"/>
      <c r="H110" s="55"/>
      <c r="I110" s="55"/>
      <c r="J110" s="55"/>
      <c r="K110" s="55"/>
      <c r="L110" s="5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Q110" s="75"/>
      <c r="AR110" s="75"/>
      <c r="AT110" s="79"/>
    </row>
    <row r="111" spans="3:46" ht="12.75">
      <c r="C111" s="170"/>
      <c r="D111" s="55"/>
      <c r="E111" s="55"/>
      <c r="F111" s="55"/>
      <c r="G111" s="55"/>
      <c r="H111" s="55"/>
      <c r="I111" s="55"/>
      <c r="J111" s="55"/>
      <c r="K111" s="55"/>
      <c r="L111" s="5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O111" s="180"/>
      <c r="AQ111" s="75"/>
      <c r="AR111" s="75"/>
      <c r="AT111" s="79"/>
    </row>
    <row r="112" spans="3:46" ht="12.75">
      <c r="C112" s="170"/>
      <c r="D112" s="55"/>
      <c r="E112" s="55"/>
      <c r="F112" s="55"/>
      <c r="G112" s="55"/>
      <c r="H112" s="55"/>
      <c r="I112" s="55"/>
      <c r="J112" s="55"/>
      <c r="K112" s="55"/>
      <c r="L112" s="5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Q112" s="75"/>
      <c r="AR112" s="75"/>
      <c r="AT112" s="79"/>
    </row>
    <row r="113" spans="3:46" ht="12.75">
      <c r="C113" s="170"/>
      <c r="D113" s="55"/>
      <c r="E113" s="55"/>
      <c r="F113" s="55"/>
      <c r="G113" s="55"/>
      <c r="H113" s="55"/>
      <c r="I113" s="55"/>
      <c r="J113" s="55"/>
      <c r="K113" s="55"/>
      <c r="L113" s="5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Q113" s="75"/>
      <c r="AR113" s="75"/>
      <c r="AT113" s="79"/>
    </row>
    <row r="114" spans="3:46" ht="12.75">
      <c r="C114" s="170"/>
      <c r="D114" s="174"/>
      <c r="E114" s="174"/>
      <c r="F114" s="174"/>
      <c r="G114" s="175"/>
      <c r="H114" s="175"/>
      <c r="I114" s="175"/>
      <c r="J114" s="175"/>
      <c r="K114" s="175"/>
      <c r="L114" s="175"/>
      <c r="M114" s="71"/>
      <c r="N114" s="71"/>
      <c r="O114" s="71"/>
      <c r="P114" s="7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Q114" s="75"/>
      <c r="AR114" s="75"/>
      <c r="AT114" s="79"/>
    </row>
    <row r="115" spans="3:46" ht="12.75">
      <c r="C115" s="170"/>
      <c r="D115" s="174"/>
      <c r="E115" s="174"/>
      <c r="F115" s="174"/>
      <c r="G115" s="175"/>
      <c r="H115" s="175"/>
      <c r="I115" s="175"/>
      <c r="J115" s="175"/>
      <c r="K115" s="175"/>
      <c r="L115" s="175"/>
      <c r="M115" s="71"/>
      <c r="N115" s="71"/>
      <c r="O115" s="71"/>
      <c r="P115" s="7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Q115" s="75"/>
      <c r="AR115" s="75"/>
      <c r="AT115" s="79"/>
    </row>
    <row r="116" spans="3:46" ht="12.75">
      <c r="C116" s="167"/>
      <c r="D116" s="174"/>
      <c r="E116" s="174"/>
      <c r="F116" s="174"/>
      <c r="G116" s="175"/>
      <c r="H116" s="175"/>
      <c r="I116" s="175"/>
      <c r="J116" s="175"/>
      <c r="K116" s="175"/>
      <c r="L116" s="175"/>
      <c r="M116" s="71"/>
      <c r="N116" s="71"/>
      <c r="O116" s="71"/>
      <c r="P116" s="7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Q116" s="75"/>
      <c r="AR116" s="75"/>
      <c r="AT116" s="79"/>
    </row>
    <row r="117" spans="3:46" ht="15.75">
      <c r="C117" s="177"/>
      <c r="D117" s="174"/>
      <c r="E117" s="174"/>
      <c r="F117" s="174"/>
      <c r="G117" s="175"/>
      <c r="H117" s="175"/>
      <c r="I117" s="175"/>
      <c r="J117" s="175"/>
      <c r="K117" s="175"/>
      <c r="L117" s="175"/>
      <c r="M117" s="71"/>
      <c r="N117" s="71"/>
      <c r="O117" s="71"/>
      <c r="P117" s="7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Q117" s="75"/>
      <c r="AR117" s="75"/>
      <c r="AT117" s="79"/>
    </row>
    <row r="118" spans="3:46" ht="12.75">
      <c r="C118" s="167"/>
      <c r="D118" s="174"/>
      <c r="E118" s="174"/>
      <c r="F118" s="174"/>
      <c r="G118" s="175"/>
      <c r="H118" s="175"/>
      <c r="I118" s="175"/>
      <c r="J118" s="175"/>
      <c r="K118" s="175"/>
      <c r="L118" s="175"/>
      <c r="M118" s="71"/>
      <c r="N118" s="71"/>
      <c r="O118" s="71"/>
      <c r="P118" s="7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Q118" s="75"/>
      <c r="AR118" s="75"/>
      <c r="AT118" s="79"/>
    </row>
    <row r="119" spans="3:46" ht="12.75">
      <c r="C119" s="167"/>
      <c r="D119" s="174"/>
      <c r="E119" s="174"/>
      <c r="F119" s="174"/>
      <c r="G119" s="175"/>
      <c r="H119" s="175"/>
      <c r="I119" s="175"/>
      <c r="J119" s="175"/>
      <c r="K119" s="175"/>
      <c r="L119" s="175"/>
      <c r="M119" s="71"/>
      <c r="N119" s="71"/>
      <c r="O119" s="71"/>
      <c r="P119" s="71"/>
      <c r="AB119" s="178"/>
      <c r="AC119" s="179"/>
      <c r="AQ119" s="75"/>
      <c r="AR119" s="75"/>
      <c r="AT119" s="79"/>
    </row>
    <row r="120" spans="3:46" ht="12.75">
      <c r="C120" s="167"/>
      <c r="D120" s="174"/>
      <c r="E120" s="174"/>
      <c r="F120" s="174"/>
      <c r="G120" s="175"/>
      <c r="H120" s="175"/>
      <c r="I120" s="175"/>
      <c r="J120" s="175"/>
      <c r="K120" s="175"/>
      <c r="L120" s="175"/>
      <c r="M120" s="71"/>
      <c r="N120" s="71"/>
      <c r="O120" s="71"/>
      <c r="P120" s="71"/>
      <c r="AQ120" s="75"/>
      <c r="AR120" s="75"/>
      <c r="AT120" s="79"/>
    </row>
    <row r="121" spans="3:46" ht="15.75">
      <c r="C121" s="177"/>
      <c r="D121" s="174"/>
      <c r="E121" s="174"/>
      <c r="F121" s="174"/>
      <c r="G121" s="175"/>
      <c r="H121" s="175"/>
      <c r="I121" s="175"/>
      <c r="J121" s="175"/>
      <c r="K121" s="175"/>
      <c r="L121" s="175"/>
      <c r="M121" s="71"/>
      <c r="N121" s="71"/>
      <c r="O121" s="71"/>
      <c r="P121" s="71"/>
      <c r="AQ121" s="75"/>
      <c r="AR121" s="75"/>
      <c r="AT121" s="79"/>
    </row>
    <row r="122" spans="3:46" ht="12.75">
      <c r="C122" s="167"/>
      <c r="D122" s="174"/>
      <c r="E122" s="174"/>
      <c r="F122" s="174"/>
      <c r="G122" s="175"/>
      <c r="H122" s="175"/>
      <c r="I122" s="175"/>
      <c r="J122" s="175"/>
      <c r="K122" s="175"/>
      <c r="L122" s="175"/>
      <c r="M122" s="71"/>
      <c r="N122" s="71"/>
      <c r="O122" s="71"/>
      <c r="P122" s="71"/>
      <c r="AQ122" s="75"/>
      <c r="AR122" s="75"/>
      <c r="AT122" s="79"/>
    </row>
    <row r="123" spans="3:46" ht="12.75">
      <c r="C123" s="174"/>
      <c r="D123" s="174"/>
      <c r="E123" s="174"/>
      <c r="F123" s="174"/>
      <c r="G123" s="175"/>
      <c r="H123" s="175"/>
      <c r="I123" s="175"/>
      <c r="J123" s="175"/>
      <c r="K123" s="175"/>
      <c r="L123" s="175"/>
      <c r="M123" s="71"/>
      <c r="N123" s="71"/>
      <c r="O123" s="71"/>
      <c r="P123" s="71"/>
      <c r="AC123" s="180"/>
      <c r="AQ123" s="75"/>
      <c r="AR123" s="75"/>
      <c r="AT123" s="79"/>
    </row>
    <row r="124" spans="3:46" ht="12.75">
      <c r="C124" s="174"/>
      <c r="D124" s="174"/>
      <c r="E124" s="174"/>
      <c r="F124" s="174"/>
      <c r="G124" s="175"/>
      <c r="H124" s="175"/>
      <c r="I124" s="175"/>
      <c r="J124" s="175"/>
      <c r="K124" s="175"/>
      <c r="L124" s="175"/>
      <c r="M124" s="71"/>
      <c r="N124" s="71"/>
      <c r="O124" s="71"/>
      <c r="P124" s="71"/>
      <c r="AC124" s="180"/>
      <c r="AQ124" s="75"/>
      <c r="AR124" s="75"/>
      <c r="AT124" s="79"/>
    </row>
    <row r="125" spans="3:46" ht="12.75">
      <c r="C125" s="173"/>
      <c r="D125" s="173"/>
      <c r="E125" s="173"/>
      <c r="F125" s="173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AC125" s="180"/>
      <c r="AQ125" s="75"/>
      <c r="AR125" s="75"/>
      <c r="AT125" s="79"/>
    </row>
    <row r="126" spans="3:46" ht="12.75">
      <c r="C126" s="173"/>
      <c r="D126" s="173"/>
      <c r="E126" s="173"/>
      <c r="F126" s="173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AC126" s="180"/>
      <c r="AQ126" s="75"/>
      <c r="AR126" s="75"/>
      <c r="AT126" s="79"/>
    </row>
    <row r="127" spans="3:46" ht="12.75">
      <c r="C127" s="173"/>
      <c r="D127" s="173"/>
      <c r="E127" s="173"/>
      <c r="F127" s="173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AC127" s="180"/>
      <c r="AQ127" s="75"/>
      <c r="AR127" s="75"/>
      <c r="AT127" s="79"/>
    </row>
    <row r="128" spans="3:46" ht="12.75">
      <c r="C128" s="173"/>
      <c r="D128" s="173"/>
      <c r="E128" s="173"/>
      <c r="F128" s="173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AC128" s="180"/>
      <c r="AQ128" s="75"/>
      <c r="AR128" s="75"/>
      <c r="AT128" s="79"/>
    </row>
    <row r="129" spans="3:46" ht="12.75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AC129" s="180"/>
      <c r="AQ129" s="75"/>
      <c r="AR129" s="75"/>
      <c r="AT129" s="79"/>
    </row>
    <row r="130" spans="3:46" ht="12.7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AC130" s="180"/>
      <c r="AQ130" s="75"/>
      <c r="AR130" s="75"/>
      <c r="AT130" s="79"/>
    </row>
    <row r="131" spans="3:4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Q131" s="75"/>
      <c r="AR131" s="75"/>
      <c r="AT131" s="79"/>
    </row>
    <row r="132" spans="3:4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Q132" s="75"/>
      <c r="AR132" s="75"/>
      <c r="AT132" s="79"/>
    </row>
    <row r="133" spans="3:4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Q133" s="75"/>
      <c r="AR133" s="75"/>
      <c r="AT133" s="79"/>
    </row>
    <row r="134" spans="3:46" ht="12.75">
      <c r="C134" s="16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Q134" s="75"/>
      <c r="AR134" s="75"/>
      <c r="AT134" s="79"/>
    </row>
    <row r="135" spans="3:46" ht="12.75">
      <c r="C135" s="16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2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Q135" s="75"/>
      <c r="AR135" s="75"/>
      <c r="AT135" s="79"/>
    </row>
    <row r="136" spans="3:46" ht="15.75">
      <c r="C136" s="169"/>
      <c r="D136" s="55"/>
      <c r="E136" s="55"/>
      <c r="F136" s="55"/>
      <c r="G136" s="55"/>
      <c r="H136" s="55"/>
      <c r="I136" s="55"/>
      <c r="J136" s="55"/>
      <c r="K136" s="55"/>
      <c r="L136" s="5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Q136" s="75"/>
      <c r="AR136" s="75"/>
      <c r="AT136" s="79"/>
    </row>
    <row r="137" spans="3:46" ht="12.75">
      <c r="C137" s="170"/>
      <c r="D137" s="55"/>
      <c r="E137" s="55"/>
      <c r="F137" s="55"/>
      <c r="G137" s="55"/>
      <c r="H137" s="55"/>
      <c r="I137" s="55"/>
      <c r="J137" s="55"/>
      <c r="K137" s="55"/>
      <c r="L137" s="5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Q137" s="75"/>
      <c r="AR137" s="75"/>
      <c r="AT137" s="79"/>
    </row>
    <row r="138" spans="3:46" ht="12.75">
      <c r="C138" s="170"/>
      <c r="D138" s="55"/>
      <c r="E138" s="55"/>
      <c r="F138" s="55"/>
      <c r="G138" s="55"/>
      <c r="H138" s="55"/>
      <c r="I138" s="55"/>
      <c r="J138" s="55"/>
      <c r="K138" s="55"/>
      <c r="L138" s="5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Q138" s="75"/>
      <c r="AR138" s="75"/>
      <c r="AT138" s="79"/>
    </row>
    <row r="139" spans="3:46" ht="12.75">
      <c r="C139" s="170"/>
      <c r="D139" s="55"/>
      <c r="E139" s="55"/>
      <c r="F139" s="55"/>
      <c r="G139" s="55"/>
      <c r="H139" s="55"/>
      <c r="I139" s="55"/>
      <c r="J139" s="55"/>
      <c r="K139" s="55"/>
      <c r="L139" s="5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Q139" s="75"/>
      <c r="AR139" s="75"/>
      <c r="AT139" s="79"/>
    </row>
    <row r="140" spans="3:46" ht="12.75">
      <c r="C140" s="170"/>
      <c r="D140" s="55"/>
      <c r="E140" s="55"/>
      <c r="F140" s="55"/>
      <c r="G140" s="55"/>
      <c r="H140" s="55"/>
      <c r="I140" s="55"/>
      <c r="J140" s="55"/>
      <c r="K140" s="55"/>
      <c r="L140" s="5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171"/>
      <c r="AD140" s="2"/>
      <c r="AE140" s="2"/>
      <c r="AQ140" s="75"/>
      <c r="AR140" s="75"/>
      <c r="AT140" s="79"/>
    </row>
    <row r="141" spans="3:46" ht="12.75">
      <c r="C141" s="170"/>
      <c r="D141" s="55"/>
      <c r="E141" s="55"/>
      <c r="F141" s="55"/>
      <c r="G141" s="55"/>
      <c r="H141" s="55"/>
      <c r="I141" s="55"/>
      <c r="J141" s="55"/>
      <c r="K141" s="55"/>
      <c r="L141" s="5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171"/>
      <c r="AD141" s="2"/>
      <c r="AE141" s="2"/>
      <c r="AQ141" s="75"/>
      <c r="AR141" s="75"/>
      <c r="AT141" s="79"/>
    </row>
    <row r="142" spans="3:46" ht="12.75">
      <c r="C142" s="170"/>
      <c r="D142" s="55"/>
      <c r="E142" s="55"/>
      <c r="F142" s="55"/>
      <c r="G142" s="55"/>
      <c r="H142" s="55"/>
      <c r="I142" s="55"/>
      <c r="J142" s="55"/>
      <c r="K142" s="55"/>
      <c r="L142" s="5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171"/>
      <c r="AD142" s="2"/>
      <c r="AE142" s="2"/>
      <c r="AQ142" s="75"/>
      <c r="AR142" s="75"/>
      <c r="AT142" s="79"/>
    </row>
    <row r="143" spans="3:46" ht="12.75">
      <c r="C143" s="170"/>
      <c r="D143" s="55"/>
      <c r="E143" s="55"/>
      <c r="F143" s="55"/>
      <c r="G143" s="55"/>
      <c r="H143" s="55"/>
      <c r="I143" s="55"/>
      <c r="J143" s="55"/>
      <c r="K143" s="55"/>
      <c r="L143" s="5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Q143" s="75"/>
      <c r="AR143" s="75"/>
      <c r="AT143" s="79"/>
    </row>
    <row r="144" spans="3:31" ht="12.75">
      <c r="C144" s="170"/>
      <c r="D144" s="55"/>
      <c r="E144" s="55"/>
      <c r="F144" s="55"/>
      <c r="G144" s="55"/>
      <c r="H144" s="55"/>
      <c r="I144" s="55"/>
      <c r="J144" s="55"/>
      <c r="K144" s="55"/>
      <c r="L144" s="5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170"/>
      <c r="D145" s="55"/>
      <c r="E145" s="55"/>
      <c r="F145" s="55"/>
      <c r="G145" s="55"/>
      <c r="H145" s="55"/>
      <c r="I145" s="55"/>
      <c r="J145" s="55"/>
      <c r="K145" s="55"/>
      <c r="L145" s="5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170"/>
      <c r="D146" s="55"/>
      <c r="E146" s="55"/>
      <c r="F146" s="55"/>
      <c r="G146" s="55"/>
      <c r="H146" s="55"/>
      <c r="I146" s="55"/>
      <c r="J146" s="55"/>
      <c r="K146" s="55"/>
      <c r="L146" s="5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170"/>
      <c r="D147" s="55"/>
      <c r="E147" s="55"/>
      <c r="F147" s="55"/>
      <c r="G147" s="55"/>
      <c r="H147" s="55"/>
      <c r="I147" s="55"/>
      <c r="J147" s="55"/>
      <c r="K147" s="55"/>
      <c r="L147" s="5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170"/>
      <c r="D148" s="55"/>
      <c r="E148" s="55"/>
      <c r="F148" s="55"/>
      <c r="G148" s="55"/>
      <c r="H148" s="55"/>
      <c r="I148" s="55"/>
      <c r="J148" s="55"/>
      <c r="K148" s="55"/>
      <c r="L148" s="55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170"/>
      <c r="D149" s="55"/>
      <c r="E149" s="55"/>
      <c r="F149" s="55"/>
      <c r="G149" s="55"/>
      <c r="H149" s="55"/>
      <c r="I149" s="55"/>
      <c r="J149" s="55"/>
      <c r="K149" s="55"/>
      <c r="L149" s="5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170"/>
      <c r="D150" s="55"/>
      <c r="E150" s="55"/>
      <c r="F150" s="55"/>
      <c r="G150" s="55"/>
      <c r="H150" s="55"/>
      <c r="I150" s="55"/>
      <c r="J150" s="55"/>
      <c r="K150" s="55"/>
      <c r="L150" s="5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41" ht="12.75">
      <c r="C151" s="170"/>
      <c r="D151" s="174"/>
      <c r="E151" s="174"/>
      <c r="F151" s="174"/>
      <c r="G151" s="175"/>
      <c r="H151" s="175"/>
      <c r="I151" s="175"/>
      <c r="J151" s="175"/>
      <c r="K151" s="175"/>
      <c r="L151" s="175"/>
      <c r="M151" s="71"/>
      <c r="N151" s="71"/>
      <c r="O151" s="71"/>
      <c r="P151" s="7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O151" s="180">
        <f>AC151-AC149</f>
        <v>0</v>
      </c>
    </row>
    <row r="152" spans="3:31" ht="12.75">
      <c r="C152" s="170"/>
      <c r="D152" s="174"/>
      <c r="E152" s="174"/>
      <c r="F152" s="174"/>
      <c r="G152" s="175"/>
      <c r="H152" s="175"/>
      <c r="I152" s="175"/>
      <c r="J152" s="175"/>
      <c r="K152" s="175"/>
      <c r="L152" s="175"/>
      <c r="M152" s="71"/>
      <c r="N152" s="71"/>
      <c r="O152" s="71"/>
      <c r="P152" s="7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167"/>
      <c r="D153" s="174"/>
      <c r="E153" s="174"/>
      <c r="F153" s="174"/>
      <c r="G153" s="175"/>
      <c r="H153" s="175"/>
      <c r="I153" s="175"/>
      <c r="J153" s="175"/>
      <c r="K153" s="175"/>
      <c r="L153" s="175"/>
      <c r="M153" s="71"/>
      <c r="N153" s="71"/>
      <c r="O153" s="71"/>
      <c r="P153" s="7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</sheetData>
  <mergeCells count="10">
    <mergeCell ref="A8:B8"/>
    <mergeCell ref="A46:B46"/>
    <mergeCell ref="A48:AP50"/>
    <mergeCell ref="C54:P54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1811023622047245" right="0.15748031496062992" top="0.1968503937007874" bottom="0.1968503937007874" header="0" footer="0.1968503937007874"/>
  <pageSetup horizontalDpi="300" verticalDpi="300" orientation="landscape" paperSize="5" scale="70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75" zoomScaleNormal="75" workbookViewId="0" topLeftCell="A1">
      <selection activeCell="B29" sqref="B29"/>
    </sheetView>
  </sheetViews>
  <sheetFormatPr defaultColWidth="11.421875" defaultRowHeight="12.75"/>
  <cols>
    <col min="1" max="1" width="13.28125" style="1" customWidth="1"/>
    <col min="2" max="2" width="78.8515625" style="1" customWidth="1"/>
    <col min="3" max="3" width="26.8515625" style="1" customWidth="1"/>
    <col min="4" max="4" width="27.00390625" style="1" hidden="1" customWidth="1"/>
    <col min="5" max="5" width="21.421875" style="1" hidden="1" customWidth="1"/>
    <col min="6" max="6" width="20.28125" style="1" hidden="1" customWidth="1"/>
    <col min="7" max="7" width="22.7109375" style="1" hidden="1" customWidth="1"/>
    <col min="8" max="8" width="22.7109375" style="1" customWidth="1"/>
    <col min="9" max="13" width="22.7109375" style="1" hidden="1" customWidth="1"/>
    <col min="14" max="15" width="31.8515625" style="1" hidden="1" customWidth="1"/>
    <col min="16" max="16" width="33.7109375" style="1" customWidth="1"/>
    <col min="17" max="17" width="14.28125" style="1" customWidth="1"/>
    <col min="18" max="18" width="18.57421875" style="1" customWidth="1"/>
    <col min="19" max="19" width="17.140625" style="1" customWidth="1"/>
    <col min="20" max="20" width="11.8515625" style="1" bestFit="1" customWidth="1"/>
    <col min="21" max="21" width="13.421875" style="1" bestFit="1" customWidth="1"/>
    <col min="22" max="16384" width="11.421875" style="1" customWidth="1"/>
  </cols>
  <sheetData>
    <row r="1" spans="1:16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16" ht="18">
      <c r="A3" s="259" t="s">
        <v>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6" ht="15.75">
      <c r="A4" s="256" t="s">
        <v>153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16" ht="20.25">
      <c r="A5" s="262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.75">
      <c r="A7" s="265" t="s">
        <v>4</v>
      </c>
      <c r="B7" s="266"/>
      <c r="C7" s="84" t="s">
        <v>80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 t="s">
        <v>154</v>
      </c>
    </row>
    <row r="8" spans="1:16" ht="15.75">
      <c r="A8" s="265" t="s">
        <v>8</v>
      </c>
      <c r="B8" s="266"/>
      <c r="C8" s="89" t="s">
        <v>83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91">
        <v>2013</v>
      </c>
    </row>
    <row r="9" spans="1:16" ht="13.5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2.75">
      <c r="A10" s="94"/>
      <c r="B10" s="95"/>
      <c r="C10" s="95" t="s">
        <v>95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2.75">
      <c r="A11" s="96" t="s">
        <v>85</v>
      </c>
      <c r="B11" s="96" t="s">
        <v>86</v>
      </c>
      <c r="C11" s="96" t="s">
        <v>155</v>
      </c>
      <c r="D11" s="96" t="s">
        <v>90</v>
      </c>
      <c r="E11" s="96" t="s">
        <v>90</v>
      </c>
      <c r="F11" s="96" t="s">
        <v>90</v>
      </c>
      <c r="G11" s="96" t="s">
        <v>90</v>
      </c>
      <c r="H11" s="96" t="s">
        <v>90</v>
      </c>
      <c r="I11" s="96" t="s">
        <v>90</v>
      </c>
      <c r="J11" s="96" t="s">
        <v>90</v>
      </c>
      <c r="K11" s="96" t="s">
        <v>90</v>
      </c>
      <c r="L11" s="96" t="s">
        <v>90</v>
      </c>
      <c r="M11" s="96" t="s">
        <v>90</v>
      </c>
      <c r="N11" s="96" t="s">
        <v>90</v>
      </c>
      <c r="O11" s="96" t="s">
        <v>90</v>
      </c>
      <c r="P11" s="96" t="s">
        <v>90</v>
      </c>
    </row>
    <row r="12" spans="1:19" ht="13.5" thickBot="1">
      <c r="A12" s="97" t="s">
        <v>91</v>
      </c>
      <c r="B12" s="97"/>
      <c r="C12" s="97" t="s">
        <v>156</v>
      </c>
      <c r="D12" s="97" t="s">
        <v>40</v>
      </c>
      <c r="E12" s="97" t="s">
        <v>41</v>
      </c>
      <c r="F12" s="97" t="s">
        <v>43</v>
      </c>
      <c r="G12" s="97" t="s">
        <v>45</v>
      </c>
      <c r="H12" s="97" t="s">
        <v>46</v>
      </c>
      <c r="I12" s="97" t="s">
        <v>48</v>
      </c>
      <c r="J12" s="97" t="s">
        <v>63</v>
      </c>
      <c r="K12" s="97" t="s">
        <v>51</v>
      </c>
      <c r="L12" s="97" t="s">
        <v>52</v>
      </c>
      <c r="M12" s="97" t="s">
        <v>66</v>
      </c>
      <c r="N12" s="97" t="s">
        <v>54</v>
      </c>
      <c r="O12" s="97" t="s">
        <v>39</v>
      </c>
      <c r="P12" s="97" t="s">
        <v>55</v>
      </c>
      <c r="Q12" s="79"/>
      <c r="R12" s="70"/>
      <c r="S12" s="79"/>
    </row>
    <row r="13" spans="1:19" ht="13.5" thickBot="1">
      <c r="A13" s="99">
        <v>1</v>
      </c>
      <c r="B13" s="100">
        <v>2</v>
      </c>
      <c r="C13" s="100"/>
      <c r="D13" s="100"/>
      <c r="E13" s="100"/>
      <c r="F13" s="100"/>
      <c r="G13" s="181">
        <v>7</v>
      </c>
      <c r="H13" s="181"/>
      <c r="I13" s="181"/>
      <c r="J13" s="181"/>
      <c r="K13" s="181"/>
      <c r="L13" s="181"/>
      <c r="M13" s="181"/>
      <c r="N13" s="181"/>
      <c r="O13" s="181"/>
      <c r="P13" s="101">
        <v>8</v>
      </c>
      <c r="Q13" s="79"/>
      <c r="R13" s="79"/>
      <c r="S13" s="79"/>
    </row>
    <row r="14" spans="1:19" ht="16.5" thickBot="1">
      <c r="A14" s="107"/>
      <c r="B14" s="10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79"/>
      <c r="R14" s="79"/>
      <c r="S14" s="79"/>
    </row>
    <row r="15" spans="1:19" ht="16.5" thickBot="1">
      <c r="A15" s="107"/>
      <c r="B15" s="10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79"/>
      <c r="R15" s="70"/>
      <c r="S15" s="79"/>
    </row>
    <row r="16" spans="1:19" ht="16.5" thickBot="1">
      <c r="A16" s="102"/>
      <c r="B16" s="103" t="s">
        <v>96</v>
      </c>
      <c r="C16" s="104">
        <f>+C17+C19</f>
        <v>505360246.41999996</v>
      </c>
      <c r="D16" s="104">
        <f>+D17+D19</f>
        <v>433637801.38</v>
      </c>
      <c r="E16" s="104">
        <f aca="true" t="shared" si="0" ref="E16:O16">+E17+E19</f>
        <v>71673213</v>
      </c>
      <c r="F16" s="104">
        <f t="shared" si="0"/>
        <v>49232.04</v>
      </c>
      <c r="G16" s="104">
        <f t="shared" si="0"/>
        <v>0</v>
      </c>
      <c r="H16" s="104">
        <f t="shared" si="0"/>
        <v>0</v>
      </c>
      <c r="I16" s="104">
        <f t="shared" si="0"/>
        <v>0</v>
      </c>
      <c r="J16" s="104">
        <f t="shared" si="0"/>
        <v>0</v>
      </c>
      <c r="K16" s="104">
        <f t="shared" si="0"/>
        <v>0</v>
      </c>
      <c r="L16" s="104">
        <f t="shared" si="0"/>
        <v>0</v>
      </c>
      <c r="M16" s="104">
        <f t="shared" si="0"/>
        <v>0</v>
      </c>
      <c r="N16" s="104">
        <f t="shared" si="0"/>
        <v>0</v>
      </c>
      <c r="O16" s="104">
        <f t="shared" si="0"/>
        <v>0</v>
      </c>
      <c r="P16" s="104">
        <f>+P17+P19</f>
        <v>505360246.41999996</v>
      </c>
      <c r="Q16" s="237"/>
      <c r="R16" s="70"/>
      <c r="S16" s="79"/>
    </row>
    <row r="17" spans="1:19" ht="16.5" thickBot="1">
      <c r="A17" s="107"/>
      <c r="B17" s="108" t="s">
        <v>97</v>
      </c>
      <c r="C17" s="104">
        <f>+C18</f>
        <v>0</v>
      </c>
      <c r="D17" s="104">
        <v>0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>
        <f>+P18</f>
        <v>0</v>
      </c>
      <c r="Q17" s="70"/>
      <c r="R17" s="70"/>
      <c r="S17" s="79"/>
    </row>
    <row r="18" spans="1:19" ht="16.5" thickBot="1">
      <c r="A18" s="112" t="s">
        <v>98</v>
      </c>
      <c r="B18" s="113" t="s">
        <v>99</v>
      </c>
      <c r="C18" s="182">
        <v>0</v>
      </c>
      <c r="D18" s="104">
        <v>0</v>
      </c>
      <c r="E18" s="104"/>
      <c r="F18" s="104"/>
      <c r="G18" s="104">
        <v>0</v>
      </c>
      <c r="H18" s="104"/>
      <c r="I18" s="104"/>
      <c r="J18" s="104"/>
      <c r="K18" s="104"/>
      <c r="L18" s="104"/>
      <c r="M18" s="104"/>
      <c r="N18" s="104"/>
      <c r="O18" s="104"/>
      <c r="P18" s="183">
        <f>SUM(D18:L18)</f>
        <v>0</v>
      </c>
      <c r="Q18" s="70"/>
      <c r="R18" s="70"/>
      <c r="S18" s="79"/>
    </row>
    <row r="19" spans="1:19" ht="16.5" thickBot="1">
      <c r="A19" s="107"/>
      <c r="B19" s="108" t="s">
        <v>100</v>
      </c>
      <c r="C19" s="119">
        <f>+C20+C22</f>
        <v>505360246.41999996</v>
      </c>
      <c r="D19" s="119">
        <f>+D20+D22</f>
        <v>433637801.38</v>
      </c>
      <c r="E19" s="119">
        <f>+E20+E22</f>
        <v>71673213</v>
      </c>
      <c r="F19" s="119">
        <f aca="true" t="shared" si="1" ref="F19:O19">+F20+F22</f>
        <v>49232.04</v>
      </c>
      <c r="G19" s="119">
        <f t="shared" si="1"/>
        <v>0</v>
      </c>
      <c r="H19" s="119">
        <f t="shared" si="1"/>
        <v>0</v>
      </c>
      <c r="I19" s="119">
        <f t="shared" si="1"/>
        <v>0</v>
      </c>
      <c r="J19" s="119">
        <f t="shared" si="1"/>
        <v>0</v>
      </c>
      <c r="K19" s="119">
        <f t="shared" si="1"/>
        <v>0</v>
      </c>
      <c r="L19" s="119">
        <f t="shared" si="1"/>
        <v>0</v>
      </c>
      <c r="M19" s="119">
        <f t="shared" si="1"/>
        <v>0</v>
      </c>
      <c r="N19" s="119">
        <f t="shared" si="1"/>
        <v>0</v>
      </c>
      <c r="O19" s="184">
        <f t="shared" si="1"/>
        <v>0</v>
      </c>
      <c r="P19" s="185">
        <f>+P20+P22</f>
        <v>505360246.41999996</v>
      </c>
      <c r="Q19" s="70"/>
      <c r="R19" s="70"/>
      <c r="S19" s="70"/>
    </row>
    <row r="20" spans="1:19" ht="15.75">
      <c r="A20" s="112" t="s">
        <v>136</v>
      </c>
      <c r="B20" s="121" t="s">
        <v>157</v>
      </c>
      <c r="C20" s="186">
        <f>+C21</f>
        <v>18649.14</v>
      </c>
      <c r="D20" s="186">
        <f>+D21</f>
        <v>17649.14</v>
      </c>
      <c r="E20" s="186">
        <f>E21</f>
        <v>1000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>
        <f>+P21</f>
        <v>18649.14</v>
      </c>
      <c r="Q20" s="70"/>
      <c r="R20" s="70"/>
      <c r="S20" s="79"/>
    </row>
    <row r="21" spans="1:19" ht="15">
      <c r="A21" s="112" t="s">
        <v>158</v>
      </c>
      <c r="B21" s="187" t="s">
        <v>159</v>
      </c>
      <c r="C21" s="126">
        <v>18649.14</v>
      </c>
      <c r="D21" s="126">
        <v>17649.14</v>
      </c>
      <c r="E21" s="126">
        <v>1000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45">
        <f>SUM(D21:L21)</f>
        <v>18649.14</v>
      </c>
      <c r="Q21" s="70"/>
      <c r="R21" s="70"/>
      <c r="S21" s="79"/>
    </row>
    <row r="22" spans="1:19" ht="15.75">
      <c r="A22" s="112" t="s">
        <v>101</v>
      </c>
      <c r="B22" s="121" t="s">
        <v>102</v>
      </c>
      <c r="C22" s="122">
        <f>+C23+C27+C30+C37+C45+C49+C52+C57+C60+C62+C64+C66</f>
        <v>505341597.28</v>
      </c>
      <c r="D22" s="122">
        <f>+D23+D27+D30+D37+D45+D52+D60+D62+D64+D66+D57+D49</f>
        <v>433620152.24</v>
      </c>
      <c r="E22" s="122">
        <f aca="true" t="shared" si="2" ref="E22:P22">+E23+E27+E30+E37+E45+E52+E60+E62+E64+E66+E57+E49</f>
        <v>71672213</v>
      </c>
      <c r="F22" s="122">
        <f t="shared" si="2"/>
        <v>49232.04</v>
      </c>
      <c r="G22" s="122">
        <f t="shared" si="2"/>
        <v>0</v>
      </c>
      <c r="H22" s="122">
        <f t="shared" si="2"/>
        <v>0</v>
      </c>
      <c r="I22" s="122">
        <f t="shared" si="2"/>
        <v>0</v>
      </c>
      <c r="J22" s="122">
        <f t="shared" si="2"/>
        <v>0</v>
      </c>
      <c r="K22" s="122">
        <f t="shared" si="2"/>
        <v>0</v>
      </c>
      <c r="L22" s="122">
        <f t="shared" si="2"/>
        <v>0</v>
      </c>
      <c r="M22" s="122">
        <f t="shared" si="2"/>
        <v>0</v>
      </c>
      <c r="N22" s="122">
        <f t="shared" si="2"/>
        <v>0</v>
      </c>
      <c r="O22" s="122">
        <f t="shared" si="2"/>
        <v>0</v>
      </c>
      <c r="P22" s="122">
        <f t="shared" si="2"/>
        <v>505341597.28</v>
      </c>
      <c r="Q22" s="70"/>
      <c r="R22" s="70"/>
      <c r="S22" s="70"/>
    </row>
    <row r="23" spans="1:19" ht="15.75">
      <c r="A23" s="112" t="s">
        <v>105</v>
      </c>
      <c r="B23" s="121" t="s">
        <v>106</v>
      </c>
      <c r="C23" s="122">
        <f>SUM(C24:C26)</f>
        <v>13558809.68</v>
      </c>
      <c r="D23" s="122">
        <f>SUM(D24:D26)</f>
        <v>13558809.68</v>
      </c>
      <c r="E23" s="122">
        <f aca="true" t="shared" si="3" ref="E23:P23">SUM(E24:E26)</f>
        <v>0</v>
      </c>
      <c r="F23" s="122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0</v>
      </c>
      <c r="P23" s="122">
        <f t="shared" si="3"/>
        <v>13558809.68</v>
      </c>
      <c r="Q23" s="70"/>
      <c r="R23" s="70"/>
      <c r="S23" s="79"/>
    </row>
    <row r="24" spans="1:19" ht="15.75">
      <c r="A24" s="112" t="s">
        <v>160</v>
      </c>
      <c r="B24" s="128" t="s">
        <v>161</v>
      </c>
      <c r="C24" s="126">
        <v>13556385.81</v>
      </c>
      <c r="D24" s="126">
        <v>13556385.81</v>
      </c>
      <c r="E24" s="126"/>
      <c r="F24" s="122"/>
      <c r="G24" s="126">
        <v>0</v>
      </c>
      <c r="H24" s="126"/>
      <c r="I24" s="122">
        <v>0</v>
      </c>
      <c r="J24" s="122"/>
      <c r="K24" s="122"/>
      <c r="L24" s="122"/>
      <c r="M24" s="122"/>
      <c r="N24" s="122"/>
      <c r="O24" s="122"/>
      <c r="P24" s="145">
        <f aca="true" t="shared" si="4" ref="P24:P34">SUM(D24:L24)</f>
        <v>13556385.81</v>
      </c>
      <c r="Q24" s="70"/>
      <c r="R24" s="70"/>
      <c r="S24" s="70"/>
    </row>
    <row r="25" spans="1:19" ht="15.75">
      <c r="A25" s="112" t="s">
        <v>162</v>
      </c>
      <c r="B25" s="128" t="s">
        <v>163</v>
      </c>
      <c r="C25" s="126">
        <v>262.09</v>
      </c>
      <c r="D25" s="126">
        <v>262.09</v>
      </c>
      <c r="E25" s="126"/>
      <c r="F25" s="122"/>
      <c r="G25" s="126"/>
      <c r="H25" s="126"/>
      <c r="I25" s="122"/>
      <c r="J25" s="122"/>
      <c r="K25" s="122"/>
      <c r="L25" s="122"/>
      <c r="M25" s="122"/>
      <c r="N25" s="122"/>
      <c r="O25" s="122"/>
      <c r="P25" s="145">
        <f t="shared" si="4"/>
        <v>262.09</v>
      </c>
      <c r="Q25" s="70"/>
      <c r="R25" s="70"/>
      <c r="S25" s="79"/>
    </row>
    <row r="26" spans="1:19" ht="15.75">
      <c r="A26" s="112" t="s">
        <v>164</v>
      </c>
      <c r="B26" s="128" t="s">
        <v>165</v>
      </c>
      <c r="C26" s="126">
        <v>2161.78</v>
      </c>
      <c r="D26" s="126">
        <v>2161.78</v>
      </c>
      <c r="E26" s="126"/>
      <c r="F26" s="122"/>
      <c r="G26" s="126">
        <v>0</v>
      </c>
      <c r="H26" s="126"/>
      <c r="I26" s="122">
        <v>0</v>
      </c>
      <c r="J26" s="122"/>
      <c r="K26" s="122"/>
      <c r="L26" s="122"/>
      <c r="M26" s="122"/>
      <c r="N26" s="122"/>
      <c r="O26" s="122"/>
      <c r="P26" s="145">
        <f t="shared" si="4"/>
        <v>2161.78</v>
      </c>
      <c r="Q26" s="70"/>
      <c r="R26" s="70"/>
      <c r="S26" s="79"/>
    </row>
    <row r="27" spans="1:19" ht="15.75">
      <c r="A27" s="112"/>
      <c r="B27" s="121" t="s">
        <v>108</v>
      </c>
      <c r="C27" s="122">
        <f>C28+C29</f>
        <v>20490340.55</v>
      </c>
      <c r="D27" s="122">
        <f>D28+D29</f>
        <v>20490340.55</v>
      </c>
      <c r="E27" s="122">
        <f aca="true" t="shared" si="5" ref="E27:P27">E28+E29</f>
        <v>0</v>
      </c>
      <c r="F27" s="122">
        <f t="shared" si="5"/>
        <v>0</v>
      </c>
      <c r="G27" s="122">
        <f t="shared" si="5"/>
        <v>0</v>
      </c>
      <c r="H27" s="122">
        <f t="shared" si="5"/>
        <v>0</v>
      </c>
      <c r="I27" s="122">
        <f t="shared" si="5"/>
        <v>0</v>
      </c>
      <c r="J27" s="122">
        <f t="shared" si="5"/>
        <v>0</v>
      </c>
      <c r="K27" s="122">
        <f t="shared" si="5"/>
        <v>0</v>
      </c>
      <c r="L27" s="122">
        <f t="shared" si="5"/>
        <v>0</v>
      </c>
      <c r="M27" s="122">
        <f t="shared" si="5"/>
        <v>0</v>
      </c>
      <c r="N27" s="122">
        <f t="shared" si="5"/>
        <v>0</v>
      </c>
      <c r="O27" s="122">
        <f t="shared" si="5"/>
        <v>0</v>
      </c>
      <c r="P27" s="122">
        <f t="shared" si="5"/>
        <v>20490340.55</v>
      </c>
      <c r="Q27" s="70"/>
      <c r="R27" s="70"/>
      <c r="S27" s="79"/>
    </row>
    <row r="28" spans="1:19" ht="15.75">
      <c r="A28" s="112" t="s">
        <v>166</v>
      </c>
      <c r="B28" s="128" t="s">
        <v>167</v>
      </c>
      <c r="C28" s="126">
        <v>3945100.55</v>
      </c>
      <c r="D28" s="126">
        <v>3945100.55</v>
      </c>
      <c r="E28" s="126">
        <v>0</v>
      </c>
      <c r="F28" s="122">
        <v>0</v>
      </c>
      <c r="G28" s="126">
        <v>0</v>
      </c>
      <c r="H28" s="126"/>
      <c r="I28" s="122">
        <v>0</v>
      </c>
      <c r="J28" s="122"/>
      <c r="K28" s="122"/>
      <c r="L28" s="122"/>
      <c r="M28" s="122"/>
      <c r="N28" s="122"/>
      <c r="O28" s="122"/>
      <c r="P28" s="145">
        <f t="shared" si="4"/>
        <v>3945100.55</v>
      </c>
      <c r="Q28" s="70"/>
      <c r="R28" s="70"/>
      <c r="S28" s="79"/>
    </row>
    <row r="29" spans="1:19" ht="15.75">
      <c r="A29" s="112" t="s">
        <v>168</v>
      </c>
      <c r="B29" s="128" t="s">
        <v>169</v>
      </c>
      <c r="C29" s="126">
        <v>16545240</v>
      </c>
      <c r="D29" s="126">
        <v>16545240</v>
      </c>
      <c r="E29" s="126"/>
      <c r="F29" s="122"/>
      <c r="G29" s="126"/>
      <c r="H29" s="126"/>
      <c r="I29" s="122"/>
      <c r="J29" s="122"/>
      <c r="K29" s="122"/>
      <c r="L29" s="122"/>
      <c r="M29" s="122"/>
      <c r="N29" s="122"/>
      <c r="O29" s="122"/>
      <c r="P29" s="145">
        <f t="shared" si="4"/>
        <v>16545240</v>
      </c>
      <c r="Q29" s="70"/>
      <c r="R29" s="70"/>
      <c r="S29" s="79"/>
    </row>
    <row r="30" spans="1:19" ht="15.75">
      <c r="A30" s="112" t="s">
        <v>109</v>
      </c>
      <c r="B30" s="121" t="s">
        <v>110</v>
      </c>
      <c r="C30" s="122">
        <f>SUM(C31:C36)</f>
        <v>26119541.899999995</v>
      </c>
      <c r="D30" s="122">
        <f>SUM(D31:D36)</f>
        <v>25497327.899999995</v>
      </c>
      <c r="E30" s="122">
        <f aca="true" t="shared" si="6" ref="E30:P30">SUM(E31:E36)</f>
        <v>622214</v>
      </c>
      <c r="F30" s="122">
        <f t="shared" si="6"/>
        <v>0</v>
      </c>
      <c r="G30" s="122">
        <f t="shared" si="6"/>
        <v>0</v>
      </c>
      <c r="H30" s="122">
        <f t="shared" si="6"/>
        <v>0</v>
      </c>
      <c r="I30" s="122">
        <f t="shared" si="6"/>
        <v>0</v>
      </c>
      <c r="J30" s="122">
        <f t="shared" si="6"/>
        <v>0</v>
      </c>
      <c r="K30" s="122">
        <f t="shared" si="6"/>
        <v>0</v>
      </c>
      <c r="L30" s="122">
        <f t="shared" si="6"/>
        <v>0</v>
      </c>
      <c r="M30" s="122">
        <f t="shared" si="6"/>
        <v>0</v>
      </c>
      <c r="N30" s="122">
        <f t="shared" si="6"/>
        <v>0</v>
      </c>
      <c r="O30" s="122">
        <f t="shared" si="6"/>
        <v>0</v>
      </c>
      <c r="P30" s="122">
        <f t="shared" si="6"/>
        <v>26119541.899999995</v>
      </c>
      <c r="Q30" s="70"/>
      <c r="R30" s="70"/>
      <c r="S30" s="70"/>
    </row>
    <row r="31" spans="1:19" ht="15.75">
      <c r="A31" s="112" t="s">
        <v>170</v>
      </c>
      <c r="B31" s="128" t="s">
        <v>171</v>
      </c>
      <c r="C31" s="130">
        <v>14611583.92</v>
      </c>
      <c r="D31" s="126">
        <v>14611583.92</v>
      </c>
      <c r="E31" s="126"/>
      <c r="F31" s="122"/>
      <c r="G31" s="126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/>
      <c r="N31" s="122"/>
      <c r="O31" s="122">
        <v>0</v>
      </c>
      <c r="P31" s="145">
        <f t="shared" si="4"/>
        <v>14611583.92</v>
      </c>
      <c r="Q31" s="70"/>
      <c r="R31" s="70"/>
      <c r="S31" s="79"/>
    </row>
    <row r="32" spans="1:21" ht="15.75">
      <c r="A32" s="112" t="s">
        <v>172</v>
      </c>
      <c r="B32" s="128" t="s">
        <v>173</v>
      </c>
      <c r="C32" s="130">
        <v>9646133.77</v>
      </c>
      <c r="D32" s="126">
        <v>9023919.77</v>
      </c>
      <c r="E32" s="126">
        <v>622214</v>
      </c>
      <c r="F32" s="122"/>
      <c r="G32" s="126">
        <v>0</v>
      </c>
      <c r="H32" s="122"/>
      <c r="I32" s="122">
        <v>0</v>
      </c>
      <c r="J32" s="122"/>
      <c r="K32" s="122"/>
      <c r="L32" s="122"/>
      <c r="M32" s="122"/>
      <c r="N32" s="122"/>
      <c r="O32" s="122"/>
      <c r="P32" s="145">
        <f t="shared" si="4"/>
        <v>9646133.77</v>
      </c>
      <c r="Q32" s="70"/>
      <c r="R32" s="70"/>
      <c r="S32" s="188"/>
      <c r="U32" s="180"/>
    </row>
    <row r="33" spans="1:20" ht="15.75">
      <c r="A33" s="112" t="s">
        <v>174</v>
      </c>
      <c r="B33" s="128" t="s">
        <v>175</v>
      </c>
      <c r="C33" s="130">
        <v>576802.65</v>
      </c>
      <c r="D33" s="126">
        <v>576802.65</v>
      </c>
      <c r="E33" s="126">
        <v>0</v>
      </c>
      <c r="F33" s="122"/>
      <c r="G33" s="126">
        <v>0</v>
      </c>
      <c r="H33" s="122"/>
      <c r="I33" s="122">
        <v>0</v>
      </c>
      <c r="J33" s="122"/>
      <c r="K33" s="122"/>
      <c r="L33" s="122"/>
      <c r="M33" s="122"/>
      <c r="N33" s="122"/>
      <c r="O33" s="122"/>
      <c r="P33" s="145">
        <f t="shared" si="4"/>
        <v>576802.65</v>
      </c>
      <c r="Q33" s="70"/>
      <c r="R33" s="70"/>
      <c r="S33" s="188"/>
      <c r="T33" s="188"/>
    </row>
    <row r="34" spans="1:19" ht="15.75">
      <c r="A34" s="112" t="s">
        <v>176</v>
      </c>
      <c r="B34" s="128" t="s">
        <v>177</v>
      </c>
      <c r="C34" s="130">
        <v>196415.61</v>
      </c>
      <c r="D34" s="126">
        <v>196415.61</v>
      </c>
      <c r="E34" s="126">
        <v>0</v>
      </c>
      <c r="F34" s="122"/>
      <c r="G34" s="126">
        <v>0</v>
      </c>
      <c r="H34" s="122"/>
      <c r="I34" s="122">
        <v>0</v>
      </c>
      <c r="J34" s="122"/>
      <c r="K34" s="122"/>
      <c r="L34" s="122"/>
      <c r="M34" s="122"/>
      <c r="N34" s="122"/>
      <c r="O34" s="122"/>
      <c r="P34" s="145">
        <f t="shared" si="4"/>
        <v>196415.61</v>
      </c>
      <c r="Q34" s="70"/>
      <c r="R34" s="70"/>
      <c r="S34" s="79"/>
    </row>
    <row r="35" spans="1:19" ht="15.75">
      <c r="A35" s="112" t="s">
        <v>178</v>
      </c>
      <c r="B35" s="128" t="s">
        <v>179</v>
      </c>
      <c r="C35" s="126">
        <v>6207.95</v>
      </c>
      <c r="D35" s="126">
        <v>6207.95</v>
      </c>
      <c r="E35" s="126"/>
      <c r="F35" s="122"/>
      <c r="G35" s="126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/>
      <c r="N35" s="122"/>
      <c r="O35" s="122">
        <v>0</v>
      </c>
      <c r="P35" s="145">
        <f>SUM(D35:I35)</f>
        <v>6207.95</v>
      </c>
      <c r="Q35" s="70"/>
      <c r="R35" s="70"/>
      <c r="S35" s="70"/>
    </row>
    <row r="36" spans="1:19" ht="15.75">
      <c r="A36" s="112" t="s">
        <v>180</v>
      </c>
      <c r="B36" s="128" t="s">
        <v>181</v>
      </c>
      <c r="C36" s="126">
        <v>1082398</v>
      </c>
      <c r="D36" s="126">
        <v>1082398</v>
      </c>
      <c r="E36" s="126"/>
      <c r="F36" s="122"/>
      <c r="G36" s="126">
        <v>0</v>
      </c>
      <c r="H36" s="122"/>
      <c r="I36" s="122">
        <v>0</v>
      </c>
      <c r="J36" s="122"/>
      <c r="K36" s="122"/>
      <c r="L36" s="122"/>
      <c r="M36" s="122"/>
      <c r="N36" s="122"/>
      <c r="O36" s="122"/>
      <c r="P36" s="145">
        <f>SUM(D36:I36)</f>
        <v>1082398</v>
      </c>
      <c r="Q36" s="70"/>
      <c r="R36" s="70"/>
      <c r="S36" s="79"/>
    </row>
    <row r="37" spans="1:19" ht="15.75">
      <c r="A37" s="112" t="s">
        <v>111</v>
      </c>
      <c r="B37" s="121" t="s">
        <v>112</v>
      </c>
      <c r="C37" s="122">
        <f>SUM(C38:C44)</f>
        <v>189657384.36999997</v>
      </c>
      <c r="D37" s="122">
        <f>SUM(D38:D44)</f>
        <v>118558153.33000001</v>
      </c>
      <c r="E37" s="122">
        <f aca="true" t="shared" si="7" ref="E37:O37">SUM(E38:E44)</f>
        <v>71049999</v>
      </c>
      <c r="F37" s="122">
        <f>SUM(F38:F44)</f>
        <v>49232.04</v>
      </c>
      <c r="G37" s="122">
        <f t="shared" si="7"/>
        <v>0</v>
      </c>
      <c r="H37" s="122">
        <f t="shared" si="7"/>
        <v>0</v>
      </c>
      <c r="I37" s="122">
        <f t="shared" si="7"/>
        <v>0</v>
      </c>
      <c r="J37" s="122">
        <f t="shared" si="7"/>
        <v>0</v>
      </c>
      <c r="K37" s="122">
        <f t="shared" si="7"/>
        <v>0</v>
      </c>
      <c r="L37" s="122">
        <f t="shared" si="7"/>
        <v>0</v>
      </c>
      <c r="M37" s="122">
        <f t="shared" si="7"/>
        <v>0</v>
      </c>
      <c r="N37" s="122">
        <f t="shared" si="7"/>
        <v>0</v>
      </c>
      <c r="O37" s="122">
        <f t="shared" si="7"/>
        <v>0</v>
      </c>
      <c r="P37" s="122">
        <f>SUM(P38:P44)</f>
        <v>189657384.36999997</v>
      </c>
      <c r="Q37" s="70"/>
      <c r="R37" s="70"/>
      <c r="S37" s="70"/>
    </row>
    <row r="38" spans="1:19" ht="15.75">
      <c r="A38" s="112" t="s">
        <v>182</v>
      </c>
      <c r="B38" s="128" t="s">
        <v>183</v>
      </c>
      <c r="C38" s="126">
        <v>137429019.38</v>
      </c>
      <c r="D38" s="126">
        <v>66329788.34</v>
      </c>
      <c r="E38" s="126">
        <v>71049999</v>
      </c>
      <c r="F38" s="122">
        <v>49232.04</v>
      </c>
      <c r="G38" s="126">
        <v>0</v>
      </c>
      <c r="H38" s="126"/>
      <c r="I38" s="122">
        <v>0</v>
      </c>
      <c r="J38" s="122">
        <v>0</v>
      </c>
      <c r="K38" s="122">
        <v>0</v>
      </c>
      <c r="L38" s="122">
        <v>0</v>
      </c>
      <c r="M38" s="122"/>
      <c r="N38" s="122"/>
      <c r="O38" s="122">
        <v>0</v>
      </c>
      <c r="P38" s="145">
        <f>SUM(D38:I38)</f>
        <v>137429019.38</v>
      </c>
      <c r="Q38" s="237"/>
      <c r="R38" s="70"/>
      <c r="S38" s="70"/>
    </row>
    <row r="39" spans="1:19" ht="15.75">
      <c r="A39" s="112" t="s">
        <v>184</v>
      </c>
      <c r="B39" s="128" t="s">
        <v>185</v>
      </c>
      <c r="C39" s="126">
        <v>15904648.82</v>
      </c>
      <c r="D39" s="126">
        <v>15904648.82</v>
      </c>
      <c r="E39" s="126">
        <v>0</v>
      </c>
      <c r="F39" s="122">
        <v>0</v>
      </c>
      <c r="G39" s="126">
        <v>0</v>
      </c>
      <c r="H39" s="126"/>
      <c r="I39" s="122">
        <v>0</v>
      </c>
      <c r="J39" s="122"/>
      <c r="K39" s="122"/>
      <c r="L39" s="122"/>
      <c r="M39" s="122"/>
      <c r="N39" s="122"/>
      <c r="O39" s="122"/>
      <c r="P39" s="145">
        <f aca="true" t="shared" si="8" ref="P39:P67">SUM(D39:I39)</f>
        <v>15904648.82</v>
      </c>
      <c r="Q39" s="70"/>
      <c r="R39" s="70"/>
      <c r="S39" s="79"/>
    </row>
    <row r="40" spans="1:19" ht="15.75">
      <c r="A40" s="112" t="s">
        <v>186</v>
      </c>
      <c r="B40" s="128" t="s">
        <v>187</v>
      </c>
      <c r="C40" s="126">
        <v>1975248</v>
      </c>
      <c r="D40" s="126">
        <v>1975248</v>
      </c>
      <c r="E40" s="126"/>
      <c r="F40" s="122"/>
      <c r="G40" s="126">
        <v>0</v>
      </c>
      <c r="H40" s="126"/>
      <c r="I40" s="122">
        <v>0</v>
      </c>
      <c r="J40" s="122"/>
      <c r="K40" s="122"/>
      <c r="L40" s="122"/>
      <c r="M40" s="122"/>
      <c r="N40" s="122"/>
      <c r="O40" s="122"/>
      <c r="P40" s="145">
        <f t="shared" si="8"/>
        <v>1975248</v>
      </c>
      <c r="Q40" s="70"/>
      <c r="R40" s="70"/>
      <c r="S40" s="79"/>
    </row>
    <row r="41" spans="1:19" ht="15.75">
      <c r="A41" s="112" t="s">
        <v>188</v>
      </c>
      <c r="B41" s="128" t="s">
        <v>189</v>
      </c>
      <c r="C41" s="126">
        <v>2783262.93</v>
      </c>
      <c r="D41" s="126">
        <v>2783262.93</v>
      </c>
      <c r="E41" s="126">
        <v>0</v>
      </c>
      <c r="F41" s="122">
        <v>0</v>
      </c>
      <c r="G41" s="126">
        <v>0</v>
      </c>
      <c r="H41" s="126"/>
      <c r="I41" s="122">
        <v>0</v>
      </c>
      <c r="J41" s="122"/>
      <c r="K41" s="122"/>
      <c r="L41" s="122"/>
      <c r="M41" s="122"/>
      <c r="N41" s="122"/>
      <c r="O41" s="122"/>
      <c r="P41" s="145">
        <f t="shared" si="8"/>
        <v>2783262.93</v>
      </c>
      <c r="Q41" s="70"/>
      <c r="R41" s="70"/>
      <c r="S41" s="70"/>
    </row>
    <row r="42" spans="1:19" ht="15.75">
      <c r="A42" s="112" t="s">
        <v>190</v>
      </c>
      <c r="B42" s="128" t="s">
        <v>191</v>
      </c>
      <c r="C42" s="126">
        <v>29769498.45</v>
      </c>
      <c r="D42" s="126">
        <v>29769498.45</v>
      </c>
      <c r="E42" s="126"/>
      <c r="F42" s="122"/>
      <c r="G42" s="126"/>
      <c r="H42" s="126"/>
      <c r="I42" s="122"/>
      <c r="J42" s="122"/>
      <c r="K42" s="122"/>
      <c r="L42" s="122"/>
      <c r="M42" s="122"/>
      <c r="N42" s="122"/>
      <c r="O42" s="122"/>
      <c r="P42" s="145">
        <f t="shared" si="8"/>
        <v>29769498.45</v>
      </c>
      <c r="Q42" s="70"/>
      <c r="R42" s="70"/>
      <c r="S42" s="79"/>
    </row>
    <row r="43" spans="1:19" ht="15.75">
      <c r="A43" s="112" t="s">
        <v>192</v>
      </c>
      <c r="B43" s="128" t="s">
        <v>193</v>
      </c>
      <c r="C43" s="126">
        <v>9181.09</v>
      </c>
      <c r="D43" s="126">
        <v>9181.09</v>
      </c>
      <c r="E43" s="126"/>
      <c r="F43" s="122"/>
      <c r="G43" s="126"/>
      <c r="H43" s="126"/>
      <c r="I43" s="122"/>
      <c r="J43" s="122"/>
      <c r="K43" s="122"/>
      <c r="L43" s="122"/>
      <c r="M43" s="122"/>
      <c r="N43" s="122"/>
      <c r="O43" s="122"/>
      <c r="P43" s="145">
        <f t="shared" si="8"/>
        <v>9181.09</v>
      </c>
      <c r="Q43" s="70"/>
      <c r="R43" s="70"/>
      <c r="S43" s="79"/>
    </row>
    <row r="44" spans="1:19" ht="15.75">
      <c r="A44" s="112" t="s">
        <v>194</v>
      </c>
      <c r="B44" s="128" t="s">
        <v>195</v>
      </c>
      <c r="C44" s="126">
        <v>1786525.7</v>
      </c>
      <c r="D44" s="126">
        <v>1786525.7</v>
      </c>
      <c r="E44" s="126"/>
      <c r="F44" s="122"/>
      <c r="G44" s="126">
        <v>0</v>
      </c>
      <c r="H44" s="126"/>
      <c r="I44" s="122">
        <v>0</v>
      </c>
      <c r="J44" s="122"/>
      <c r="K44" s="122"/>
      <c r="L44" s="122"/>
      <c r="M44" s="122"/>
      <c r="N44" s="122"/>
      <c r="O44" s="122"/>
      <c r="P44" s="145">
        <f t="shared" si="8"/>
        <v>1786525.7</v>
      </c>
      <c r="Q44" s="70"/>
      <c r="R44" s="70"/>
      <c r="S44" s="79"/>
    </row>
    <row r="45" spans="1:19" ht="15.75">
      <c r="A45" s="112" t="s">
        <v>196</v>
      </c>
      <c r="B45" s="121" t="s">
        <v>197</v>
      </c>
      <c r="C45" s="122">
        <f>C46+C47+C48</f>
        <v>77512817.55</v>
      </c>
      <c r="D45" s="122">
        <f>D48+D46+D47</f>
        <v>77512817.55</v>
      </c>
      <c r="E45" s="122">
        <f>+E48</f>
        <v>0</v>
      </c>
      <c r="F45" s="122"/>
      <c r="G45" s="122">
        <f>+G48</f>
        <v>0</v>
      </c>
      <c r="H45" s="122"/>
      <c r="I45" s="122">
        <f>+I48</f>
        <v>0</v>
      </c>
      <c r="J45" s="122"/>
      <c r="K45" s="122"/>
      <c r="L45" s="122"/>
      <c r="M45" s="122"/>
      <c r="N45" s="122"/>
      <c r="O45" s="122"/>
      <c r="P45" s="189">
        <f t="shared" si="8"/>
        <v>77512817.55</v>
      </c>
      <c r="Q45" s="70"/>
      <c r="R45" s="70"/>
      <c r="S45" s="79"/>
    </row>
    <row r="46" spans="1:19" ht="15.75">
      <c r="A46" s="112" t="s">
        <v>198</v>
      </c>
      <c r="B46" s="128" t="s">
        <v>199</v>
      </c>
      <c r="C46" s="126">
        <v>75456550.86</v>
      </c>
      <c r="D46" s="126">
        <v>75456550.86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45">
        <f t="shared" si="8"/>
        <v>75456550.86</v>
      </c>
      <c r="Q46" s="70"/>
      <c r="R46" s="70"/>
      <c r="S46" s="79"/>
    </row>
    <row r="47" spans="1:19" ht="15.75">
      <c r="A47" s="112" t="s">
        <v>200</v>
      </c>
      <c r="B47" s="128" t="s">
        <v>201</v>
      </c>
      <c r="C47" s="126">
        <v>1885086.28</v>
      </c>
      <c r="D47" s="126">
        <v>1885086.28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45">
        <f t="shared" si="8"/>
        <v>1885086.28</v>
      </c>
      <c r="Q47" s="70"/>
      <c r="R47" s="70"/>
      <c r="S47" s="79"/>
    </row>
    <row r="48" spans="1:19" ht="15.75">
      <c r="A48" s="112" t="s">
        <v>202</v>
      </c>
      <c r="B48" s="128" t="s">
        <v>203</v>
      </c>
      <c r="C48" s="126">
        <v>171180.41</v>
      </c>
      <c r="D48" s="126">
        <v>171180.41</v>
      </c>
      <c r="E48" s="126">
        <v>0</v>
      </c>
      <c r="F48" s="122"/>
      <c r="G48" s="126">
        <v>0</v>
      </c>
      <c r="H48" s="126"/>
      <c r="I48" s="122">
        <v>0</v>
      </c>
      <c r="J48" s="122"/>
      <c r="K48" s="122"/>
      <c r="L48" s="122"/>
      <c r="M48" s="122"/>
      <c r="N48" s="122"/>
      <c r="O48" s="122"/>
      <c r="P48" s="145">
        <f t="shared" si="8"/>
        <v>171180.41</v>
      </c>
      <c r="Q48" s="70"/>
      <c r="R48" s="70"/>
      <c r="S48" s="79"/>
    </row>
    <row r="49" spans="1:19" ht="15.75">
      <c r="A49" s="112" t="s">
        <v>115</v>
      </c>
      <c r="B49" s="121" t="s">
        <v>204</v>
      </c>
      <c r="C49" s="122">
        <f aca="true" t="shared" si="9" ref="C49:P49">C50+C51</f>
        <v>827215.49</v>
      </c>
      <c r="D49" s="122">
        <f t="shared" si="9"/>
        <v>827215.49</v>
      </c>
      <c r="E49" s="122">
        <f t="shared" si="9"/>
        <v>0</v>
      </c>
      <c r="F49" s="122">
        <f t="shared" si="9"/>
        <v>0</v>
      </c>
      <c r="G49" s="122">
        <f t="shared" si="9"/>
        <v>0</v>
      </c>
      <c r="H49" s="122">
        <f t="shared" si="9"/>
        <v>0</v>
      </c>
      <c r="I49" s="122">
        <f t="shared" si="9"/>
        <v>0</v>
      </c>
      <c r="J49" s="122">
        <f t="shared" si="9"/>
        <v>0</v>
      </c>
      <c r="K49" s="122">
        <f t="shared" si="9"/>
        <v>0</v>
      </c>
      <c r="L49" s="122">
        <f t="shared" si="9"/>
        <v>0</v>
      </c>
      <c r="M49" s="122">
        <f t="shared" si="9"/>
        <v>0</v>
      </c>
      <c r="N49" s="122">
        <f t="shared" si="9"/>
        <v>0</v>
      </c>
      <c r="O49" s="122">
        <f t="shared" si="9"/>
        <v>0</v>
      </c>
      <c r="P49" s="122">
        <f t="shared" si="9"/>
        <v>827215.49</v>
      </c>
      <c r="Q49" s="70"/>
      <c r="R49" s="70"/>
      <c r="S49" s="79"/>
    </row>
    <row r="50" spans="1:19" ht="15">
      <c r="A50" s="112" t="s">
        <v>205</v>
      </c>
      <c r="B50" s="128" t="s">
        <v>206</v>
      </c>
      <c r="C50" s="126">
        <v>15207.26</v>
      </c>
      <c r="D50" s="126">
        <v>15207.26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15207.26</v>
      </c>
      <c r="Q50" s="70"/>
      <c r="R50" s="70"/>
      <c r="S50" s="79"/>
    </row>
    <row r="51" spans="1:19" ht="15">
      <c r="A51" s="112" t="s">
        <v>207</v>
      </c>
      <c r="B51" s="128" t="s">
        <v>208</v>
      </c>
      <c r="C51" s="126">
        <v>812008.23</v>
      </c>
      <c r="D51" s="126">
        <v>812008.23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812008.23</v>
      </c>
      <c r="Q51" s="70"/>
      <c r="R51" s="70"/>
      <c r="S51" s="79"/>
    </row>
    <row r="52" spans="1:19" ht="15.75">
      <c r="A52" s="112" t="s">
        <v>209</v>
      </c>
      <c r="B52" s="121" t="s">
        <v>210</v>
      </c>
      <c r="C52" s="122">
        <f aca="true" t="shared" si="10" ref="C52:P52">SUM(C53:C56)</f>
        <v>123403842.12</v>
      </c>
      <c r="D52" s="122">
        <f>SUM(D53:D56)</f>
        <v>123403842.12</v>
      </c>
      <c r="E52" s="126">
        <f t="shared" si="10"/>
        <v>0</v>
      </c>
      <c r="F52" s="126">
        <f t="shared" si="10"/>
        <v>0</v>
      </c>
      <c r="G52" s="126">
        <f t="shared" si="10"/>
        <v>0</v>
      </c>
      <c r="H52" s="126">
        <f t="shared" si="10"/>
        <v>0</v>
      </c>
      <c r="I52" s="126">
        <f t="shared" si="10"/>
        <v>0</v>
      </c>
      <c r="J52" s="126">
        <f t="shared" si="10"/>
        <v>0</v>
      </c>
      <c r="K52" s="126">
        <f t="shared" si="10"/>
        <v>0</v>
      </c>
      <c r="L52" s="126">
        <f t="shared" si="10"/>
        <v>0</v>
      </c>
      <c r="M52" s="126">
        <f t="shared" si="10"/>
        <v>0</v>
      </c>
      <c r="N52" s="126">
        <f t="shared" si="10"/>
        <v>0</v>
      </c>
      <c r="O52" s="126">
        <f t="shared" si="10"/>
        <v>0</v>
      </c>
      <c r="P52" s="122">
        <f t="shared" si="10"/>
        <v>123403842.12</v>
      </c>
      <c r="Q52" s="70"/>
      <c r="R52" s="70"/>
      <c r="S52" s="79"/>
    </row>
    <row r="53" spans="1:19" ht="15.75">
      <c r="A53" s="112" t="s">
        <v>211</v>
      </c>
      <c r="B53" s="128" t="s">
        <v>212</v>
      </c>
      <c r="C53" s="126">
        <v>156829.72</v>
      </c>
      <c r="D53" s="126">
        <v>156829.72</v>
      </c>
      <c r="E53" s="126">
        <v>0</v>
      </c>
      <c r="F53" s="122"/>
      <c r="G53" s="126">
        <v>0</v>
      </c>
      <c r="H53" s="126"/>
      <c r="I53" s="122">
        <v>0</v>
      </c>
      <c r="J53" s="122"/>
      <c r="K53" s="122"/>
      <c r="L53" s="122"/>
      <c r="M53" s="122"/>
      <c r="N53" s="122"/>
      <c r="O53" s="122"/>
      <c r="P53" s="145">
        <f t="shared" si="8"/>
        <v>156829.72</v>
      </c>
      <c r="Q53" s="70"/>
      <c r="R53" s="70"/>
      <c r="S53" s="79"/>
    </row>
    <row r="54" spans="1:19" ht="15.75">
      <c r="A54" s="112" t="s">
        <v>213</v>
      </c>
      <c r="B54" s="128" t="s">
        <v>212</v>
      </c>
      <c r="C54" s="126">
        <v>123072997.77</v>
      </c>
      <c r="D54" s="126">
        <v>123072997.77</v>
      </c>
      <c r="E54" s="126"/>
      <c r="F54" s="122"/>
      <c r="G54" s="126"/>
      <c r="H54" s="126"/>
      <c r="I54" s="122"/>
      <c r="J54" s="122"/>
      <c r="K54" s="122"/>
      <c r="L54" s="122"/>
      <c r="M54" s="122"/>
      <c r="N54" s="122"/>
      <c r="O54" s="122"/>
      <c r="P54" s="145">
        <f t="shared" si="8"/>
        <v>123072997.77</v>
      </c>
      <c r="Q54" s="70"/>
      <c r="R54" s="70"/>
      <c r="S54" s="79"/>
    </row>
    <row r="55" spans="1:19" ht="15.75">
      <c r="A55" s="112" t="s">
        <v>214</v>
      </c>
      <c r="B55" s="128" t="s">
        <v>215</v>
      </c>
      <c r="C55" s="126">
        <v>562.12</v>
      </c>
      <c r="D55" s="126">
        <v>562.12</v>
      </c>
      <c r="E55" s="126">
        <v>0</v>
      </c>
      <c r="F55" s="122"/>
      <c r="G55" s="126">
        <v>0</v>
      </c>
      <c r="H55" s="126"/>
      <c r="I55" s="122">
        <v>0</v>
      </c>
      <c r="J55" s="122"/>
      <c r="K55" s="122"/>
      <c r="L55" s="122"/>
      <c r="M55" s="122"/>
      <c r="N55" s="122"/>
      <c r="O55" s="122"/>
      <c r="P55" s="145">
        <f t="shared" si="8"/>
        <v>562.12</v>
      </c>
      <c r="Q55" s="70"/>
      <c r="R55" s="70"/>
      <c r="S55" s="79"/>
    </row>
    <row r="56" spans="1:19" ht="15.75">
      <c r="A56" s="112" t="s">
        <v>216</v>
      </c>
      <c r="B56" s="128" t="s">
        <v>217</v>
      </c>
      <c r="C56" s="126">
        <v>173452.51</v>
      </c>
      <c r="D56" s="126">
        <v>173452.51</v>
      </c>
      <c r="E56" s="126">
        <v>0</v>
      </c>
      <c r="F56" s="122"/>
      <c r="G56" s="126">
        <v>0</v>
      </c>
      <c r="H56" s="126"/>
      <c r="I56" s="122">
        <v>0</v>
      </c>
      <c r="J56" s="122"/>
      <c r="K56" s="122"/>
      <c r="L56" s="122"/>
      <c r="M56" s="122"/>
      <c r="N56" s="122"/>
      <c r="O56" s="122"/>
      <c r="P56" s="145">
        <f t="shared" si="8"/>
        <v>173452.51</v>
      </c>
      <c r="Q56" s="70"/>
      <c r="R56" s="70"/>
      <c r="S56" s="79"/>
    </row>
    <row r="57" spans="1:19" ht="15.75">
      <c r="A57" s="112" t="s">
        <v>121</v>
      </c>
      <c r="B57" s="121" t="s">
        <v>122</v>
      </c>
      <c r="C57" s="122">
        <f>C58+C59</f>
        <v>300384.25</v>
      </c>
      <c r="D57" s="122">
        <f>D58+D59</f>
        <v>300384.25</v>
      </c>
      <c r="E57" s="126"/>
      <c r="F57" s="122"/>
      <c r="G57" s="126"/>
      <c r="H57" s="126"/>
      <c r="I57" s="122"/>
      <c r="J57" s="122"/>
      <c r="K57" s="122"/>
      <c r="L57" s="122"/>
      <c r="M57" s="122"/>
      <c r="N57" s="122"/>
      <c r="O57" s="122"/>
      <c r="P57" s="189">
        <f t="shared" si="8"/>
        <v>300384.25</v>
      </c>
      <c r="Q57" s="70"/>
      <c r="R57" s="70"/>
      <c r="S57" s="79"/>
    </row>
    <row r="58" spans="1:19" ht="15.75">
      <c r="A58" s="112" t="s">
        <v>218</v>
      </c>
      <c r="B58" s="128" t="s">
        <v>219</v>
      </c>
      <c r="C58" s="126">
        <v>298812.42</v>
      </c>
      <c r="D58" s="126">
        <v>298812.42</v>
      </c>
      <c r="E58" s="126"/>
      <c r="F58" s="122"/>
      <c r="G58" s="126"/>
      <c r="H58" s="126"/>
      <c r="I58" s="122"/>
      <c r="J58" s="122"/>
      <c r="K58" s="122"/>
      <c r="L58" s="122"/>
      <c r="M58" s="122"/>
      <c r="N58" s="122"/>
      <c r="O58" s="122"/>
      <c r="P58" s="145">
        <f t="shared" si="8"/>
        <v>298812.42</v>
      </c>
      <c r="Q58" s="70"/>
      <c r="R58" s="70"/>
      <c r="S58" s="79"/>
    </row>
    <row r="59" spans="1:19" ht="15.75">
      <c r="A59" s="112" t="s">
        <v>220</v>
      </c>
      <c r="B59" s="128" t="s">
        <v>221</v>
      </c>
      <c r="C59" s="126">
        <v>1571.83</v>
      </c>
      <c r="D59" s="126">
        <v>1571.83</v>
      </c>
      <c r="E59" s="126"/>
      <c r="F59" s="122"/>
      <c r="G59" s="126"/>
      <c r="H59" s="126"/>
      <c r="I59" s="122"/>
      <c r="J59" s="122"/>
      <c r="K59" s="122"/>
      <c r="L59" s="122"/>
      <c r="M59" s="122"/>
      <c r="N59" s="122"/>
      <c r="O59" s="122"/>
      <c r="P59" s="145">
        <f t="shared" si="8"/>
        <v>1571.83</v>
      </c>
      <c r="Q59" s="70"/>
      <c r="R59" s="70"/>
      <c r="S59" s="79"/>
    </row>
    <row r="60" spans="1:19" ht="15.75">
      <c r="A60" s="112" t="s">
        <v>222</v>
      </c>
      <c r="B60" s="121" t="s">
        <v>134</v>
      </c>
      <c r="C60" s="122">
        <f>C61</f>
        <v>2376793.57</v>
      </c>
      <c r="D60" s="122">
        <f>D61</f>
        <v>2376793.57</v>
      </c>
      <c r="E60" s="126"/>
      <c r="F60" s="122"/>
      <c r="G60" s="126"/>
      <c r="H60" s="126"/>
      <c r="I60" s="122"/>
      <c r="J60" s="122"/>
      <c r="K60" s="122"/>
      <c r="L60" s="122"/>
      <c r="M60" s="122"/>
      <c r="N60" s="122"/>
      <c r="O60" s="122"/>
      <c r="P60" s="189">
        <f t="shared" si="8"/>
        <v>2376793.57</v>
      </c>
      <c r="Q60" s="70"/>
      <c r="R60" s="70"/>
      <c r="S60" s="79"/>
    </row>
    <row r="61" spans="1:19" ht="15.75">
      <c r="A61" s="112" t="s">
        <v>223</v>
      </c>
      <c r="B61" s="128" t="s">
        <v>224</v>
      </c>
      <c r="C61" s="126">
        <v>2376793.57</v>
      </c>
      <c r="D61" s="126">
        <v>2376793.57</v>
      </c>
      <c r="E61" s="126"/>
      <c r="F61" s="122"/>
      <c r="G61" s="126"/>
      <c r="H61" s="126"/>
      <c r="I61" s="122"/>
      <c r="J61" s="122"/>
      <c r="K61" s="122"/>
      <c r="L61" s="122"/>
      <c r="M61" s="122"/>
      <c r="N61" s="122"/>
      <c r="O61" s="122"/>
      <c r="P61" s="145">
        <f t="shared" si="8"/>
        <v>2376793.57</v>
      </c>
      <c r="Q61" s="70"/>
      <c r="R61" s="70"/>
      <c r="S61" s="79"/>
    </row>
    <row r="62" spans="1:19" ht="15.75">
      <c r="A62" s="112" t="s">
        <v>123</v>
      </c>
      <c r="B62" s="121" t="s">
        <v>225</v>
      </c>
      <c r="C62" s="122">
        <f>C63</f>
        <v>44989980</v>
      </c>
      <c r="D62" s="122">
        <f>D63</f>
        <v>44989980</v>
      </c>
      <c r="E62" s="126"/>
      <c r="F62" s="122"/>
      <c r="G62" s="126"/>
      <c r="H62" s="126"/>
      <c r="I62" s="122"/>
      <c r="J62" s="122"/>
      <c r="K62" s="122"/>
      <c r="L62" s="122"/>
      <c r="M62" s="122"/>
      <c r="N62" s="122"/>
      <c r="O62" s="122"/>
      <c r="P62" s="189">
        <f t="shared" si="8"/>
        <v>44989980</v>
      </c>
      <c r="Q62" s="70"/>
      <c r="R62" s="70"/>
      <c r="S62" s="79"/>
    </row>
    <row r="63" spans="1:19" ht="15.75">
      <c r="A63" s="112" t="s">
        <v>226</v>
      </c>
      <c r="B63" s="128" t="s">
        <v>227</v>
      </c>
      <c r="C63" s="126">
        <v>44989980</v>
      </c>
      <c r="D63" s="126">
        <v>44989980</v>
      </c>
      <c r="E63" s="126"/>
      <c r="F63" s="122"/>
      <c r="G63" s="126"/>
      <c r="H63" s="126"/>
      <c r="I63" s="122"/>
      <c r="J63" s="122"/>
      <c r="K63" s="122"/>
      <c r="L63" s="122"/>
      <c r="M63" s="122"/>
      <c r="N63" s="122"/>
      <c r="O63" s="122"/>
      <c r="P63" s="145">
        <f t="shared" si="8"/>
        <v>44989980</v>
      </c>
      <c r="Q63" s="70"/>
      <c r="R63" s="70"/>
      <c r="S63" s="79"/>
    </row>
    <row r="64" spans="1:19" ht="15.75">
      <c r="A64" s="112" t="s">
        <v>125</v>
      </c>
      <c r="B64" s="121" t="s">
        <v>228</v>
      </c>
      <c r="C64" s="122">
        <f>C65</f>
        <v>1792767.8</v>
      </c>
      <c r="D64" s="122">
        <f>D65</f>
        <v>1792767.8</v>
      </c>
      <c r="E64" s="126"/>
      <c r="F64" s="122"/>
      <c r="G64" s="126"/>
      <c r="H64" s="126"/>
      <c r="I64" s="122"/>
      <c r="J64" s="122"/>
      <c r="K64" s="122"/>
      <c r="L64" s="122"/>
      <c r="M64" s="122"/>
      <c r="N64" s="122"/>
      <c r="O64" s="122"/>
      <c r="P64" s="189">
        <f>P65</f>
        <v>1792767.8</v>
      </c>
      <c r="Q64" s="70"/>
      <c r="R64" s="79"/>
      <c r="S64" s="79"/>
    </row>
    <row r="65" spans="1:19" ht="15.75">
      <c r="A65" s="112" t="s">
        <v>229</v>
      </c>
      <c r="B65" s="128" t="s">
        <v>230</v>
      </c>
      <c r="C65" s="126">
        <v>1792767.8</v>
      </c>
      <c r="D65" s="126">
        <v>1792767.8</v>
      </c>
      <c r="E65" s="126"/>
      <c r="F65" s="122"/>
      <c r="G65" s="126"/>
      <c r="H65" s="126"/>
      <c r="I65" s="122"/>
      <c r="J65" s="122"/>
      <c r="K65" s="122"/>
      <c r="L65" s="122"/>
      <c r="M65" s="122"/>
      <c r="N65" s="122"/>
      <c r="O65" s="122"/>
      <c r="P65" s="145">
        <f t="shared" si="8"/>
        <v>1792767.8</v>
      </c>
      <c r="Q65" s="70"/>
      <c r="R65" s="70"/>
      <c r="S65" s="79"/>
    </row>
    <row r="66" spans="1:19" ht="15.75">
      <c r="A66" s="112" t="s">
        <v>231</v>
      </c>
      <c r="B66" s="121" t="s">
        <v>232</v>
      </c>
      <c r="C66" s="122">
        <f>C67</f>
        <v>4311720</v>
      </c>
      <c r="D66" s="122">
        <f>D67</f>
        <v>4311720</v>
      </c>
      <c r="E66" s="126"/>
      <c r="F66" s="122"/>
      <c r="G66" s="126"/>
      <c r="H66" s="126"/>
      <c r="I66" s="122"/>
      <c r="J66" s="122"/>
      <c r="K66" s="122"/>
      <c r="L66" s="122"/>
      <c r="M66" s="122"/>
      <c r="N66" s="122"/>
      <c r="O66" s="122"/>
      <c r="P66" s="189">
        <f>P67</f>
        <v>4311720</v>
      </c>
      <c r="Q66" s="70"/>
      <c r="R66" s="70"/>
      <c r="S66" s="79"/>
    </row>
    <row r="67" spans="1:19" ht="16.5" thickBot="1">
      <c r="A67" s="112" t="s">
        <v>233</v>
      </c>
      <c r="B67" s="128" t="s">
        <v>232</v>
      </c>
      <c r="C67" s="126">
        <v>4311720</v>
      </c>
      <c r="D67" s="126">
        <v>4311720</v>
      </c>
      <c r="E67" s="126"/>
      <c r="F67" s="122"/>
      <c r="G67" s="126"/>
      <c r="H67" s="126"/>
      <c r="I67" s="122"/>
      <c r="J67" s="122"/>
      <c r="K67" s="122"/>
      <c r="L67" s="122"/>
      <c r="M67" s="122"/>
      <c r="N67" s="122"/>
      <c r="O67" s="122"/>
      <c r="P67" s="190">
        <f t="shared" si="8"/>
        <v>4311720</v>
      </c>
      <c r="Q67" s="70"/>
      <c r="R67" s="70"/>
      <c r="S67" s="79"/>
    </row>
    <row r="68" spans="1:19" ht="16.5" thickBot="1">
      <c r="A68" s="191"/>
      <c r="B68" s="108" t="s">
        <v>146</v>
      </c>
      <c r="C68" s="109">
        <f aca="true" t="shared" si="11" ref="C68:P68">SUM(C69:C69)</f>
        <v>917590305.59</v>
      </c>
      <c r="D68" s="109">
        <f t="shared" si="11"/>
        <v>883425654.64</v>
      </c>
      <c r="E68" s="109">
        <f t="shared" si="11"/>
        <v>34164650.95</v>
      </c>
      <c r="F68" s="109">
        <f t="shared" si="11"/>
        <v>0</v>
      </c>
      <c r="G68" s="109">
        <f t="shared" si="11"/>
        <v>0</v>
      </c>
      <c r="H68" s="109">
        <f t="shared" si="11"/>
        <v>0</v>
      </c>
      <c r="I68" s="109">
        <f>I69</f>
        <v>0</v>
      </c>
      <c r="J68" s="109">
        <f>SUM(J22:J56)</f>
        <v>0</v>
      </c>
      <c r="K68" s="109"/>
      <c r="L68" s="109">
        <f t="shared" si="11"/>
        <v>0</v>
      </c>
      <c r="M68" s="109"/>
      <c r="N68" s="109"/>
      <c r="O68" s="192">
        <f t="shared" si="11"/>
        <v>0</v>
      </c>
      <c r="P68" s="193">
        <f t="shared" si="11"/>
        <v>917590305.59</v>
      </c>
      <c r="Q68" s="70"/>
      <c r="R68" s="70"/>
      <c r="S68" s="79"/>
    </row>
    <row r="69" spans="1:19" ht="15.75" thickBot="1">
      <c r="A69" s="194" t="s">
        <v>147</v>
      </c>
      <c r="B69" s="128" t="s">
        <v>148</v>
      </c>
      <c r="C69" s="130">
        <v>917590305.59</v>
      </c>
      <c r="D69" s="147">
        <v>883425654.64</v>
      </c>
      <c r="E69" s="126">
        <v>34164650.95</v>
      </c>
      <c r="F69" s="126">
        <v>0</v>
      </c>
      <c r="G69" s="195"/>
      <c r="H69" s="195">
        <v>0</v>
      </c>
      <c r="I69" s="195">
        <v>0</v>
      </c>
      <c r="J69" s="195">
        <v>0</v>
      </c>
      <c r="K69" s="195"/>
      <c r="L69" s="195">
        <v>0</v>
      </c>
      <c r="M69" s="195"/>
      <c r="N69" s="195"/>
      <c r="O69" s="195">
        <v>0</v>
      </c>
      <c r="P69" s="146">
        <f>SUM(D69:I69)</f>
        <v>917590305.59</v>
      </c>
      <c r="Q69" s="70"/>
      <c r="R69" s="70"/>
      <c r="S69" s="79"/>
    </row>
    <row r="70" spans="1:19" ht="18.75" thickBot="1">
      <c r="A70" s="267" t="s">
        <v>149</v>
      </c>
      <c r="B70" s="268"/>
      <c r="C70" s="150">
        <f aca="true" t="shared" si="12" ref="C70:P70">SUM(C16+C68)</f>
        <v>1422950552.01</v>
      </c>
      <c r="D70" s="150">
        <f t="shared" si="12"/>
        <v>1317063456.02</v>
      </c>
      <c r="E70" s="150">
        <f t="shared" si="12"/>
        <v>105837863.95</v>
      </c>
      <c r="F70" s="150">
        <f t="shared" si="12"/>
        <v>49232.04</v>
      </c>
      <c r="G70" s="150">
        <f t="shared" si="12"/>
        <v>0</v>
      </c>
      <c r="H70" s="150">
        <f t="shared" si="12"/>
        <v>0</v>
      </c>
      <c r="I70" s="150">
        <f t="shared" si="12"/>
        <v>0</v>
      </c>
      <c r="J70" s="150">
        <f t="shared" si="12"/>
        <v>0</v>
      </c>
      <c r="K70" s="150">
        <f t="shared" si="12"/>
        <v>0</v>
      </c>
      <c r="L70" s="150">
        <f t="shared" si="12"/>
        <v>0</v>
      </c>
      <c r="M70" s="150">
        <f t="shared" si="12"/>
        <v>0</v>
      </c>
      <c r="N70" s="150">
        <f t="shared" si="12"/>
        <v>0</v>
      </c>
      <c r="O70" s="150">
        <f t="shared" si="12"/>
        <v>0</v>
      </c>
      <c r="P70" s="150">
        <f t="shared" si="12"/>
        <v>1422950552.01</v>
      </c>
      <c r="Q70" s="70"/>
      <c r="R70" s="70"/>
      <c r="S70" s="79"/>
    </row>
    <row r="71" spans="1:19" ht="12.75">
      <c r="A71" s="152" t="s">
        <v>150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79"/>
      <c r="R71" s="70"/>
      <c r="S71" s="79"/>
    </row>
    <row r="72" spans="1:19" ht="12.75">
      <c r="A72" s="196"/>
      <c r="B72" s="54"/>
      <c r="C72" s="54"/>
      <c r="D72" s="54"/>
      <c r="E72" s="55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7"/>
      <c r="Q72" s="79"/>
      <c r="R72" s="79"/>
      <c r="S72" s="79"/>
    </row>
    <row r="73" spans="1:22" ht="12" customHeight="1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6"/>
      <c r="Q73" s="79"/>
      <c r="R73" s="79"/>
      <c r="S73" s="79"/>
      <c r="V73" s="197"/>
    </row>
    <row r="74" spans="1:19" ht="12.75">
      <c r="A74" s="198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7"/>
      <c r="Q74" s="79"/>
      <c r="R74" s="79"/>
      <c r="S74" s="79"/>
    </row>
    <row r="75" spans="1:19" ht="12.75">
      <c r="A75" s="19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7"/>
      <c r="Q75" s="79"/>
      <c r="R75" s="79"/>
      <c r="S75" s="79"/>
    </row>
    <row r="76" spans="1:19" ht="12.75">
      <c r="A76" s="198">
        <f ca="1">TODAY()</f>
        <v>41442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7"/>
      <c r="Q76" s="79"/>
      <c r="R76" s="79"/>
      <c r="S76" s="79"/>
    </row>
    <row r="77" spans="1:19" ht="13.5" thickBot="1">
      <c r="A77" s="58"/>
      <c r="B77" s="162" t="s">
        <v>151</v>
      </c>
      <c r="C77" s="6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7"/>
      <c r="Q77" s="79"/>
      <c r="R77" s="79"/>
      <c r="S77" s="79"/>
    </row>
    <row r="78" spans="1:19" ht="12.75">
      <c r="A78" s="58"/>
      <c r="B78" s="199" t="s">
        <v>234</v>
      </c>
      <c r="C78" s="200"/>
      <c r="D78" s="16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7"/>
      <c r="Q78" s="79"/>
      <c r="R78" s="79"/>
      <c r="S78" s="70"/>
    </row>
    <row r="79" spans="1:19" ht="12.75">
      <c r="A79" s="58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7"/>
      <c r="Q79" s="79"/>
      <c r="R79" s="79"/>
      <c r="S79" s="79"/>
    </row>
    <row r="80" spans="1:19" ht="12.75">
      <c r="A80" s="59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7"/>
      <c r="Q80" s="79"/>
      <c r="R80" s="197"/>
      <c r="S80" s="79"/>
    </row>
    <row r="81" spans="1:19" ht="13.5" thickBot="1">
      <c r="A81" s="67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8"/>
      <c r="Q81" s="79"/>
      <c r="R81" s="197"/>
      <c r="S81" s="79"/>
    </row>
    <row r="82" spans="17:19" ht="15">
      <c r="Q82" s="79"/>
      <c r="R82" s="170"/>
      <c r="S82" s="79"/>
    </row>
    <row r="83" spans="17:19" ht="12.75">
      <c r="Q83" s="79"/>
      <c r="R83" s="238"/>
      <c r="S83" s="79"/>
    </row>
    <row r="84" spans="17:19" ht="12.75">
      <c r="Q84" s="79"/>
      <c r="R84" s="79"/>
      <c r="S84" s="79"/>
    </row>
    <row r="85" spans="17:19" ht="12.75">
      <c r="Q85" s="79"/>
      <c r="R85" s="79"/>
      <c r="S85" s="79"/>
    </row>
    <row r="86" spans="17:19" ht="12.75">
      <c r="Q86" s="79"/>
      <c r="R86" s="79"/>
      <c r="S86" s="79"/>
    </row>
    <row r="87" spans="17:19" ht="12.75">
      <c r="Q87" s="79"/>
      <c r="R87" s="79"/>
      <c r="S87" s="79"/>
    </row>
    <row r="88" spans="17:19" ht="12.75">
      <c r="Q88" s="79"/>
      <c r="R88" s="79"/>
      <c r="S88" s="79"/>
    </row>
    <row r="89" spans="17:19" ht="12.75">
      <c r="Q89" s="79"/>
      <c r="R89" s="70"/>
      <c r="S89" s="79"/>
    </row>
  </sheetData>
  <mergeCells count="9">
    <mergeCell ref="A8:B8"/>
    <mergeCell ref="A70:B70"/>
    <mergeCell ref="A73:P73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4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35"/>
  <sheetViews>
    <sheetView workbookViewId="0" topLeftCell="A19">
      <selection activeCell="B43" sqref="B43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5.00390625" style="1" hidden="1" customWidth="1"/>
    <col min="8" max="8" width="27.57421875" style="1" customWidth="1"/>
    <col min="9" max="9" width="14.7109375" style="1" hidden="1" customWidth="1"/>
    <col min="10" max="10" width="14.8515625" style="1" hidden="1" customWidth="1"/>
    <col min="11" max="11" width="24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23.71093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18.57421875" style="1" customWidth="1"/>
    <col min="22" max="22" width="14.5742187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15.421875" style="1" hidden="1" customWidth="1"/>
    <col min="29" max="29" width="17.57421875" style="1" customWidth="1"/>
    <col min="30" max="30" width="21.140625" style="1" customWidth="1"/>
    <col min="31" max="31" width="21.00390625" style="1" customWidth="1"/>
    <col min="32" max="32" width="17.28125" style="1" hidden="1" customWidth="1"/>
    <col min="33" max="33" width="14.00390625" style="1" hidden="1" customWidth="1"/>
    <col min="34" max="34" width="15.28125" style="1" bestFit="1" customWidth="1"/>
    <col min="35" max="36" width="11.421875" style="1" hidden="1" customWidth="1"/>
    <col min="37" max="37" width="11.7109375" style="1" hidden="1" customWidth="1"/>
    <col min="38" max="38" width="15.28125" style="79" bestFit="1" customWidth="1"/>
    <col min="39" max="39" width="13.28125" style="1" bestFit="1" customWidth="1"/>
    <col min="40" max="40" width="15.28125" style="1" bestFit="1" customWidth="1"/>
    <col min="41" max="16384" width="11.421875" style="1" customWidth="1"/>
  </cols>
  <sheetData>
    <row r="1" spans="1:29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9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29" ht="18">
      <c r="A3" s="259" t="s">
        <v>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ht="15.75">
      <c r="A4" s="256" t="s">
        <v>235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</row>
    <row r="5" spans="1:29" ht="20.25">
      <c r="A5" s="262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40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2"/>
      <c r="V6" s="4"/>
      <c r="W6" s="4"/>
      <c r="X6" s="4"/>
      <c r="Y6" s="4"/>
      <c r="Z6" s="4"/>
      <c r="AA6" s="4"/>
      <c r="AB6" s="4"/>
      <c r="AC6" s="4"/>
      <c r="AD6" s="55" t="s">
        <v>11</v>
      </c>
      <c r="AN6" s="180"/>
    </row>
    <row r="7" spans="1:40" ht="15.75">
      <c r="A7" s="279" t="s">
        <v>4</v>
      </c>
      <c r="B7" s="280"/>
      <c r="C7" s="201" t="s">
        <v>80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3" t="s">
        <v>236</v>
      </c>
      <c r="Q7" s="204"/>
      <c r="R7" s="204"/>
      <c r="S7" s="204"/>
      <c r="T7" s="204"/>
      <c r="U7" s="205"/>
      <c r="V7" s="204"/>
      <c r="W7" s="204"/>
      <c r="X7" s="204"/>
      <c r="Y7" s="204"/>
      <c r="Z7" s="204"/>
      <c r="AA7" s="204"/>
      <c r="AB7" s="204"/>
      <c r="AC7" s="206"/>
      <c r="AD7" s="54"/>
      <c r="AN7" s="180"/>
    </row>
    <row r="8" spans="1:40" ht="15.75">
      <c r="A8" s="265" t="s">
        <v>8</v>
      </c>
      <c r="B8" s="266"/>
      <c r="C8" s="89" t="s">
        <v>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5" t="s">
        <v>237</v>
      </c>
      <c r="Q8" s="86"/>
      <c r="R8" s="89">
        <v>2012</v>
      </c>
      <c r="S8" s="86"/>
      <c r="T8" s="86"/>
      <c r="U8" s="82"/>
      <c r="V8" s="86"/>
      <c r="W8" s="86"/>
      <c r="X8" s="86"/>
      <c r="Y8" s="86"/>
      <c r="Z8" s="86"/>
      <c r="AA8" s="86"/>
      <c r="AB8" s="86"/>
      <c r="AC8" s="207"/>
      <c r="AD8" s="92"/>
      <c r="AE8" s="92"/>
      <c r="AN8" s="180"/>
    </row>
    <row r="9" spans="1:40" ht="15.75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92"/>
      <c r="AN9" s="180"/>
    </row>
    <row r="10" spans="1:40" ht="12.75">
      <c r="A10" s="94"/>
      <c r="B10" s="95"/>
      <c r="C10" s="95" t="s">
        <v>94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70"/>
      <c r="AE10" s="79"/>
      <c r="AF10" s="79"/>
      <c r="AG10" s="79"/>
      <c r="AH10" s="79"/>
      <c r="AI10" s="79"/>
      <c r="AJ10" s="79"/>
      <c r="AK10" s="79"/>
      <c r="AM10" s="79"/>
      <c r="AN10" s="188"/>
    </row>
    <row r="11" spans="1:40" ht="12.75">
      <c r="A11" s="96" t="s">
        <v>85</v>
      </c>
      <c r="B11" s="96" t="s">
        <v>86</v>
      </c>
      <c r="C11" s="96" t="s">
        <v>155</v>
      </c>
      <c r="D11" s="96" t="s">
        <v>89</v>
      </c>
      <c r="E11" s="96" t="s">
        <v>89</v>
      </c>
      <c r="F11" s="96" t="s">
        <v>89</v>
      </c>
      <c r="G11" s="96" t="s">
        <v>89</v>
      </c>
      <c r="H11" s="96" t="s">
        <v>89</v>
      </c>
      <c r="I11" s="96" t="s">
        <v>89</v>
      </c>
      <c r="J11" s="96" t="s">
        <v>89</v>
      </c>
      <c r="K11" s="96" t="s">
        <v>89</v>
      </c>
      <c r="L11" s="96" t="s">
        <v>89</v>
      </c>
      <c r="M11" s="96" t="s">
        <v>89</v>
      </c>
      <c r="N11" s="96" t="s">
        <v>89</v>
      </c>
      <c r="O11" s="96" t="s">
        <v>89</v>
      </c>
      <c r="P11" s="96" t="s">
        <v>89</v>
      </c>
      <c r="Q11" s="96" t="s">
        <v>90</v>
      </c>
      <c r="R11" s="96" t="s">
        <v>90</v>
      </c>
      <c r="S11" s="96" t="s">
        <v>90</v>
      </c>
      <c r="T11" s="96" t="s">
        <v>90</v>
      </c>
      <c r="U11" s="96" t="s">
        <v>90</v>
      </c>
      <c r="V11" s="96" t="s">
        <v>90</v>
      </c>
      <c r="W11" s="96" t="s">
        <v>90</v>
      </c>
      <c r="X11" s="96" t="s">
        <v>90</v>
      </c>
      <c r="Y11" s="96" t="s">
        <v>90</v>
      </c>
      <c r="Z11" s="96" t="s">
        <v>90</v>
      </c>
      <c r="AA11" s="96" t="s">
        <v>90</v>
      </c>
      <c r="AB11" s="96" t="s">
        <v>90</v>
      </c>
      <c r="AC11" s="96" t="s">
        <v>90</v>
      </c>
      <c r="AD11" s="70"/>
      <c r="AE11" s="70"/>
      <c r="AF11" s="79"/>
      <c r="AG11" s="79"/>
      <c r="AH11" s="79"/>
      <c r="AI11" s="79"/>
      <c r="AJ11" s="79"/>
      <c r="AK11" s="79"/>
      <c r="AM11" s="79"/>
      <c r="AN11" s="188"/>
    </row>
    <row r="12" spans="1:40" ht="13.5" thickBot="1">
      <c r="A12" s="97" t="s">
        <v>91</v>
      </c>
      <c r="B12" s="97"/>
      <c r="C12" s="97" t="s">
        <v>156</v>
      </c>
      <c r="D12" s="97" t="s">
        <v>40</v>
      </c>
      <c r="E12" s="97" t="s">
        <v>41</v>
      </c>
      <c r="F12" s="97" t="s">
        <v>43</v>
      </c>
      <c r="G12" s="97" t="s">
        <v>45</v>
      </c>
      <c r="H12" s="97" t="s">
        <v>46</v>
      </c>
      <c r="I12" s="97" t="s">
        <v>48</v>
      </c>
      <c r="J12" s="97" t="s">
        <v>63</v>
      </c>
      <c r="K12" s="97" t="s">
        <v>51</v>
      </c>
      <c r="L12" s="97" t="s">
        <v>238</v>
      </c>
      <c r="M12" s="97" t="s">
        <v>66</v>
      </c>
      <c r="N12" s="97" t="s">
        <v>54</v>
      </c>
      <c r="O12" s="97" t="s">
        <v>39</v>
      </c>
      <c r="P12" s="97" t="s">
        <v>93</v>
      </c>
      <c r="Q12" s="97" t="s">
        <v>40</v>
      </c>
      <c r="R12" s="97" t="s">
        <v>41</v>
      </c>
      <c r="S12" s="97" t="s">
        <v>43</v>
      </c>
      <c r="T12" s="97" t="s">
        <v>45</v>
      </c>
      <c r="U12" s="97" t="s">
        <v>46</v>
      </c>
      <c r="V12" s="97" t="s">
        <v>48</v>
      </c>
      <c r="W12" s="97" t="s">
        <v>63</v>
      </c>
      <c r="X12" s="97" t="s">
        <v>51</v>
      </c>
      <c r="Y12" s="97" t="s">
        <v>238</v>
      </c>
      <c r="Z12" s="97" t="s">
        <v>66</v>
      </c>
      <c r="AA12" s="97" t="s">
        <v>54</v>
      </c>
      <c r="AB12" s="97" t="s">
        <v>39</v>
      </c>
      <c r="AC12" s="97" t="s">
        <v>55</v>
      </c>
      <c r="AD12" s="79"/>
      <c r="AE12" s="79"/>
      <c r="AF12" s="79"/>
      <c r="AG12" s="79"/>
      <c r="AH12" s="79"/>
      <c r="AI12" s="79"/>
      <c r="AJ12" s="79"/>
      <c r="AK12" s="79"/>
      <c r="AM12" s="79"/>
      <c r="AN12" s="188"/>
    </row>
    <row r="13" spans="1:40" ht="13.5" thickBot="1">
      <c r="A13" s="99">
        <v>1</v>
      </c>
      <c r="B13" s="100">
        <v>2</v>
      </c>
      <c r="C13" s="100"/>
      <c r="D13" s="100"/>
      <c r="E13" s="100"/>
      <c r="F13" s="100">
        <v>5</v>
      </c>
      <c r="G13" s="100">
        <v>5</v>
      </c>
      <c r="H13" s="100">
        <v>5</v>
      </c>
      <c r="I13" s="100">
        <v>5</v>
      </c>
      <c r="J13" s="100">
        <v>5</v>
      </c>
      <c r="K13" s="100">
        <v>5</v>
      </c>
      <c r="L13" s="100">
        <v>5</v>
      </c>
      <c r="M13" s="100">
        <v>5</v>
      </c>
      <c r="N13" s="100">
        <v>5</v>
      </c>
      <c r="O13" s="100">
        <v>5</v>
      </c>
      <c r="P13" s="100">
        <v>6</v>
      </c>
      <c r="Q13" s="100"/>
      <c r="R13" s="100"/>
      <c r="S13" s="100">
        <v>7</v>
      </c>
      <c r="T13" s="100">
        <v>7</v>
      </c>
      <c r="U13" s="100">
        <v>7</v>
      </c>
      <c r="V13" s="100">
        <v>7</v>
      </c>
      <c r="W13" s="100">
        <v>7</v>
      </c>
      <c r="X13" s="100">
        <v>7</v>
      </c>
      <c r="Y13" s="100">
        <v>7</v>
      </c>
      <c r="Z13" s="100">
        <v>7</v>
      </c>
      <c r="AA13" s="100">
        <v>7</v>
      </c>
      <c r="AB13" s="100">
        <v>7</v>
      </c>
      <c r="AC13" s="101">
        <v>8</v>
      </c>
      <c r="AD13" s="79"/>
      <c r="AE13" s="79"/>
      <c r="AF13" s="79"/>
      <c r="AG13" s="79"/>
      <c r="AH13" s="197"/>
      <c r="AI13" s="79"/>
      <c r="AJ13" s="79"/>
      <c r="AK13" s="79"/>
      <c r="AM13" s="79"/>
      <c r="AN13" s="188"/>
    </row>
    <row r="14" spans="1:40" s="106" customFormat="1" ht="16.5" thickBot="1">
      <c r="A14" s="102"/>
      <c r="B14" s="103" t="s">
        <v>96</v>
      </c>
      <c r="C14" s="104">
        <f>C17+C15</f>
        <v>1266085496.49</v>
      </c>
      <c r="D14" s="104">
        <f aca="true" t="shared" si="0" ref="D14:AB14">D17</f>
        <v>293.62</v>
      </c>
      <c r="E14" s="104">
        <f t="shared" si="0"/>
        <v>28068018.019999996</v>
      </c>
      <c r="F14" s="104">
        <f t="shared" si="0"/>
        <v>392240824.72999996</v>
      </c>
      <c r="G14" s="104">
        <f t="shared" si="0"/>
        <v>314800919.86</v>
      </c>
      <c r="H14" s="104">
        <f>H17+H15</f>
        <v>1720823.08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4">
        <f t="shared" si="0"/>
        <v>0</v>
      </c>
      <c r="O14" s="104">
        <f t="shared" si="0"/>
        <v>0</v>
      </c>
      <c r="P14" s="104">
        <f>P17+P15</f>
        <v>736830879.3100001</v>
      </c>
      <c r="Q14" s="104">
        <f t="shared" si="0"/>
        <v>0</v>
      </c>
      <c r="R14" s="104">
        <f t="shared" si="0"/>
        <v>30679991.63</v>
      </c>
      <c r="S14" s="104">
        <f>S17</f>
        <v>344150824.73999995</v>
      </c>
      <c r="T14" s="104">
        <f t="shared" si="0"/>
        <v>686392553.36</v>
      </c>
      <c r="U14" s="104">
        <f>U17+U15</f>
        <v>3441646.16</v>
      </c>
      <c r="V14" s="104">
        <f t="shared" si="0"/>
        <v>0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4">
        <f t="shared" si="0"/>
        <v>0</v>
      </c>
      <c r="AB14" s="104">
        <f t="shared" si="0"/>
        <v>0</v>
      </c>
      <c r="AC14" s="208">
        <f>AC17+AC15</f>
        <v>736830879.3100001</v>
      </c>
      <c r="AD14" s="6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</row>
    <row r="15" spans="1:40" s="106" customFormat="1" ht="16.5" thickBot="1">
      <c r="A15" s="107"/>
      <c r="B15" s="108" t="s">
        <v>97</v>
      </c>
      <c r="C15" s="104">
        <f>+C16</f>
        <v>0</v>
      </c>
      <c r="D15" s="104">
        <f>+D16</f>
        <v>0</v>
      </c>
      <c r="E15" s="104"/>
      <c r="F15" s="104"/>
      <c r="G15" s="104"/>
      <c r="H15" s="104">
        <f>+H16</f>
        <v>0</v>
      </c>
      <c r="I15" s="104"/>
      <c r="J15" s="104"/>
      <c r="K15" s="104"/>
      <c r="L15" s="104"/>
      <c r="M15" s="104"/>
      <c r="N15" s="104"/>
      <c r="O15" s="104"/>
      <c r="P15" s="104">
        <f>+P16</f>
        <v>0</v>
      </c>
      <c r="Q15" s="104">
        <f>+Q16</f>
        <v>0</v>
      </c>
      <c r="R15" s="104"/>
      <c r="S15" s="104"/>
      <c r="T15" s="104"/>
      <c r="U15" s="104">
        <f>+U16</f>
        <v>0</v>
      </c>
      <c r="V15" s="104"/>
      <c r="W15" s="104"/>
      <c r="X15" s="104"/>
      <c r="Y15" s="104"/>
      <c r="Z15" s="104"/>
      <c r="AA15" s="104"/>
      <c r="AB15" s="104"/>
      <c r="AC15" s="208">
        <f>+AC16</f>
        <v>0</v>
      </c>
      <c r="AD15" s="69"/>
      <c r="AE15" s="209"/>
      <c r="AF15" s="70"/>
      <c r="AG15" s="209"/>
      <c r="AH15" s="209"/>
      <c r="AI15" s="209"/>
      <c r="AJ15" s="209"/>
      <c r="AK15" s="209"/>
      <c r="AL15" s="209"/>
      <c r="AM15" s="209"/>
      <c r="AN15" s="188"/>
    </row>
    <row r="16" spans="1:40" s="106" customFormat="1" ht="16.5" thickBot="1">
      <c r="A16" s="112" t="s">
        <v>98</v>
      </c>
      <c r="B16" s="113" t="s">
        <v>99</v>
      </c>
      <c r="C16" s="182">
        <v>0</v>
      </c>
      <c r="D16" s="182">
        <v>0</v>
      </c>
      <c r="E16" s="182"/>
      <c r="F16" s="182"/>
      <c r="G16" s="182"/>
      <c r="H16" s="182">
        <v>0</v>
      </c>
      <c r="I16" s="182"/>
      <c r="J16" s="182"/>
      <c r="K16" s="182"/>
      <c r="L16" s="182"/>
      <c r="M16" s="182"/>
      <c r="N16" s="182"/>
      <c r="O16" s="182"/>
      <c r="P16" s="210">
        <f>SUM(D16:O16)</f>
        <v>0</v>
      </c>
      <c r="Q16" s="182">
        <v>0</v>
      </c>
      <c r="R16" s="182"/>
      <c r="S16" s="182"/>
      <c r="T16" s="182"/>
      <c r="U16" s="182">
        <v>0</v>
      </c>
      <c r="V16" s="182">
        <v>0</v>
      </c>
      <c r="W16" s="182"/>
      <c r="X16" s="182"/>
      <c r="Y16" s="182"/>
      <c r="Z16" s="182"/>
      <c r="AA16" s="182"/>
      <c r="AB16" s="182"/>
      <c r="AC16" s="210">
        <f>SUM(Q16:AB16)</f>
        <v>0</v>
      </c>
      <c r="AD16" s="69"/>
      <c r="AE16" s="209"/>
      <c r="AF16" s="70"/>
      <c r="AG16" s="209"/>
      <c r="AH16" s="209"/>
      <c r="AI16" s="209"/>
      <c r="AJ16" s="209"/>
      <c r="AK16" s="209"/>
      <c r="AL16" s="209"/>
      <c r="AM16" s="209"/>
      <c r="AN16" s="188"/>
    </row>
    <row r="17" spans="1:40" s="2" customFormat="1" ht="16.5" thickBot="1">
      <c r="A17" s="107"/>
      <c r="B17" s="108" t="s">
        <v>100</v>
      </c>
      <c r="C17" s="119">
        <f>+C18+C20</f>
        <v>1266085496.49</v>
      </c>
      <c r="D17" s="119">
        <f>+D18+D20</f>
        <v>293.62</v>
      </c>
      <c r="E17" s="119">
        <f>E20+E18</f>
        <v>28068018.019999996</v>
      </c>
      <c r="F17" s="119">
        <f>F20+F18</f>
        <v>392240824.72999996</v>
      </c>
      <c r="G17" s="119">
        <f>G20+G18</f>
        <v>314800919.86</v>
      </c>
      <c r="H17" s="119">
        <f>H20+H18</f>
        <v>1720823.08</v>
      </c>
      <c r="I17" s="119">
        <f aca="true" t="shared" si="1" ref="I17:AB17">I20</f>
        <v>0</v>
      </c>
      <c r="J17" s="119">
        <f t="shared" si="1"/>
        <v>0</v>
      </c>
      <c r="K17" s="119">
        <f t="shared" si="1"/>
        <v>0</v>
      </c>
      <c r="L17" s="119">
        <f t="shared" si="1"/>
        <v>0</v>
      </c>
      <c r="M17" s="119">
        <f t="shared" si="1"/>
        <v>0</v>
      </c>
      <c r="N17" s="119">
        <f t="shared" si="1"/>
        <v>0</v>
      </c>
      <c r="O17" s="119">
        <f t="shared" si="1"/>
        <v>0</v>
      </c>
      <c r="P17" s="119">
        <f>+P18+P20</f>
        <v>736830879.3100001</v>
      </c>
      <c r="Q17" s="119">
        <f>+Q18+Q20</f>
        <v>0</v>
      </c>
      <c r="R17" s="119">
        <f>R20+R18</f>
        <v>30679991.63</v>
      </c>
      <c r="S17" s="119">
        <f>S20+S18</f>
        <v>344150824.73999995</v>
      </c>
      <c r="T17" s="119">
        <f>T20+T18</f>
        <v>686392553.36</v>
      </c>
      <c r="U17" s="119">
        <f>U20+U18</f>
        <v>3441646.16</v>
      </c>
      <c r="V17" s="119">
        <f t="shared" si="1"/>
        <v>0</v>
      </c>
      <c r="W17" s="119">
        <f t="shared" si="1"/>
        <v>0</v>
      </c>
      <c r="X17" s="119">
        <f t="shared" si="1"/>
        <v>0</v>
      </c>
      <c r="Y17" s="119">
        <f t="shared" si="1"/>
        <v>0</v>
      </c>
      <c r="Z17" s="119">
        <f t="shared" si="1"/>
        <v>0</v>
      </c>
      <c r="AA17" s="119">
        <f t="shared" si="1"/>
        <v>0</v>
      </c>
      <c r="AB17" s="119">
        <f t="shared" si="1"/>
        <v>0</v>
      </c>
      <c r="AC17" s="211">
        <f>+AC18+AC20</f>
        <v>736830879.3100001</v>
      </c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0" s="2" customFormat="1" ht="15.75">
      <c r="A18" s="112" t="s">
        <v>136</v>
      </c>
      <c r="B18" s="212" t="s">
        <v>157</v>
      </c>
      <c r="C18" s="126">
        <f>+C19</f>
        <v>1721.6000000000001</v>
      </c>
      <c r="D18" s="126">
        <f aca="true" t="shared" si="2" ref="D18:AB18">+D19</f>
        <v>293.62</v>
      </c>
      <c r="E18" s="186">
        <f>E19</f>
        <v>651.8</v>
      </c>
      <c r="F18" s="186">
        <f t="shared" si="2"/>
        <v>173.07</v>
      </c>
      <c r="G18" s="186">
        <f t="shared" si="2"/>
        <v>603.11</v>
      </c>
      <c r="H18" s="186">
        <f t="shared" si="2"/>
        <v>0</v>
      </c>
      <c r="I18" s="186">
        <f t="shared" si="2"/>
        <v>0</v>
      </c>
      <c r="J18" s="186">
        <f t="shared" si="2"/>
        <v>0</v>
      </c>
      <c r="K18" s="186">
        <f t="shared" si="2"/>
        <v>0</v>
      </c>
      <c r="L18" s="186">
        <f t="shared" si="2"/>
        <v>0</v>
      </c>
      <c r="M18" s="186">
        <f t="shared" si="2"/>
        <v>0</v>
      </c>
      <c r="N18" s="186">
        <f t="shared" si="2"/>
        <v>0</v>
      </c>
      <c r="O18" s="186">
        <f t="shared" si="2"/>
        <v>0</v>
      </c>
      <c r="P18" s="186">
        <f t="shared" si="2"/>
        <v>1721.6</v>
      </c>
      <c r="Q18" s="126">
        <f t="shared" si="2"/>
        <v>0</v>
      </c>
      <c r="R18" s="186">
        <f>+R19</f>
        <v>945.42</v>
      </c>
      <c r="S18" s="186">
        <f t="shared" si="2"/>
        <v>173.07</v>
      </c>
      <c r="T18" s="186">
        <f t="shared" si="2"/>
        <v>603.11</v>
      </c>
      <c r="U18" s="186">
        <f t="shared" si="2"/>
        <v>0</v>
      </c>
      <c r="V18" s="186">
        <f t="shared" si="2"/>
        <v>0</v>
      </c>
      <c r="W18" s="186">
        <f t="shared" si="2"/>
        <v>0</v>
      </c>
      <c r="X18" s="186">
        <f t="shared" si="2"/>
        <v>0</v>
      </c>
      <c r="Y18" s="186">
        <f t="shared" si="2"/>
        <v>0</v>
      </c>
      <c r="Z18" s="186">
        <f t="shared" si="2"/>
        <v>0</v>
      </c>
      <c r="AA18" s="186">
        <f t="shared" si="2"/>
        <v>0</v>
      </c>
      <c r="AB18" s="186">
        <f t="shared" si="2"/>
        <v>0</v>
      </c>
      <c r="AC18" s="213">
        <f>AC19</f>
        <v>1721.6</v>
      </c>
      <c r="AD18" s="69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5" s="2" customFormat="1" ht="15">
      <c r="A19" s="112" t="s">
        <v>158</v>
      </c>
      <c r="B19" s="128" t="s">
        <v>159</v>
      </c>
      <c r="C19" s="126">
        <f>8319-6467.2-130.2</f>
        <v>1721.6000000000001</v>
      </c>
      <c r="D19" s="126">
        <v>293.62</v>
      </c>
      <c r="E19" s="139">
        <v>651.8</v>
      </c>
      <c r="F19" s="114">
        <v>173.07</v>
      </c>
      <c r="G19" s="114">
        <v>603.11</v>
      </c>
      <c r="H19" s="114">
        <v>0</v>
      </c>
      <c r="I19" s="114">
        <v>0</v>
      </c>
      <c r="J19" s="114"/>
      <c r="K19" s="114"/>
      <c r="L19" s="114"/>
      <c r="M19" s="114"/>
      <c r="N19" s="114"/>
      <c r="O19" s="114"/>
      <c r="P19" s="139">
        <f>SUM(D19:O19)</f>
        <v>1721.6</v>
      </c>
      <c r="Q19" s="126">
        <v>0</v>
      </c>
      <c r="R19" s="114">
        <v>945.42</v>
      </c>
      <c r="S19" s="114">
        <v>173.07</v>
      </c>
      <c r="T19" s="114">
        <v>603.11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39">
        <f>SUM(Q19:AB19)</f>
        <v>1721.6</v>
      </c>
      <c r="AD19" s="69"/>
      <c r="AE19" s="70"/>
      <c r="AF19" s="188"/>
      <c r="AG19" s="188"/>
      <c r="AH19" s="188"/>
      <c r="AI19" s="188"/>
      <c r="AJ19" s="188"/>
      <c r="AK19" s="188"/>
      <c r="AL19" s="188"/>
      <c r="AM19" s="188"/>
      <c r="AN19" s="188"/>
      <c r="AO19" s="180"/>
      <c r="AP19" s="180"/>
      <c r="AQ19" s="180"/>
      <c r="AR19" s="180"/>
      <c r="AS19" s="180"/>
    </row>
    <row r="20" spans="1:45" s="2" customFormat="1" ht="15.75">
      <c r="A20" s="112" t="s">
        <v>101</v>
      </c>
      <c r="B20" s="121" t="s">
        <v>102</v>
      </c>
      <c r="C20" s="122">
        <f>+C25+C29+C39+C41+C47+C21+C23+C35+C45</f>
        <v>1266083774.89</v>
      </c>
      <c r="D20" s="122">
        <f>+D25+D30+D39+D41+D47</f>
        <v>0</v>
      </c>
      <c r="E20" s="122">
        <f>+E25+E29+E39+E41+E47+E23+E35</f>
        <v>28067366.219999995</v>
      </c>
      <c r="F20" s="122">
        <f>+F25+F29+F39+F41+F47+F23+F35+F21</f>
        <v>392240651.65999997</v>
      </c>
      <c r="G20" s="122">
        <f>+G25+G30+G39+G41+G47+G22+G33</f>
        <v>314800316.75</v>
      </c>
      <c r="H20" s="122">
        <f aca="true" t="shared" si="3" ref="H20:O20">+H25+H30+H39+H41+H47</f>
        <v>1720823.08</v>
      </c>
      <c r="I20" s="122">
        <f t="shared" si="3"/>
        <v>0</v>
      </c>
      <c r="J20" s="122">
        <f t="shared" si="3"/>
        <v>0</v>
      </c>
      <c r="K20" s="122">
        <f t="shared" si="3"/>
        <v>0</v>
      </c>
      <c r="L20" s="122">
        <f t="shared" si="3"/>
        <v>0</v>
      </c>
      <c r="M20" s="122">
        <f t="shared" si="3"/>
        <v>0</v>
      </c>
      <c r="N20" s="122">
        <f t="shared" si="3"/>
        <v>0</v>
      </c>
      <c r="O20" s="122">
        <f t="shared" si="3"/>
        <v>0</v>
      </c>
      <c r="P20" s="122">
        <f>+P25+P29+P39+P41+P47+P23+P35+P22</f>
        <v>736829157.71</v>
      </c>
      <c r="Q20" s="122">
        <f aca="true" t="shared" si="4" ref="Q20:AB20">+Q25+Q29+Q39+Q41+Q47+Q23</f>
        <v>0</v>
      </c>
      <c r="R20" s="122">
        <f>+R25+R29+R39+R41+R47+R23+R35</f>
        <v>30679046.209999997</v>
      </c>
      <c r="S20" s="122">
        <f>+S25+S29+S35+S39+S41+S47+S23+S21</f>
        <v>344150651.66999996</v>
      </c>
      <c r="T20" s="122">
        <f>+T25+T29+T39+T41+T47+T23+T30+T22+T33</f>
        <v>686391950.25</v>
      </c>
      <c r="U20" s="122">
        <f t="shared" si="4"/>
        <v>3441646.16</v>
      </c>
      <c r="V20" s="122">
        <f t="shared" si="4"/>
        <v>0</v>
      </c>
      <c r="W20" s="122">
        <f t="shared" si="4"/>
        <v>0</v>
      </c>
      <c r="X20" s="122">
        <f t="shared" si="4"/>
        <v>0</v>
      </c>
      <c r="Y20" s="122">
        <f t="shared" si="4"/>
        <v>0</v>
      </c>
      <c r="Z20" s="122">
        <f t="shared" si="4"/>
        <v>0</v>
      </c>
      <c r="AA20" s="122">
        <f t="shared" si="4"/>
        <v>0</v>
      </c>
      <c r="AB20" s="122">
        <f t="shared" si="4"/>
        <v>0</v>
      </c>
      <c r="AC20" s="122">
        <f>+AC25+AC29+AC39+AC41+AC47+AC23+AC35+AC21</f>
        <v>736829157.71</v>
      </c>
      <c r="AD20" s="69"/>
      <c r="AE20" s="70"/>
      <c r="AF20" s="188"/>
      <c r="AG20" s="188"/>
      <c r="AH20" s="188"/>
      <c r="AI20" s="188"/>
      <c r="AJ20" s="188"/>
      <c r="AK20" s="188"/>
      <c r="AL20" s="188"/>
      <c r="AM20" s="188"/>
      <c r="AN20" s="188"/>
      <c r="AO20" s="180"/>
      <c r="AP20" s="180"/>
      <c r="AQ20" s="180"/>
      <c r="AR20" s="180"/>
      <c r="AS20" s="180"/>
    </row>
    <row r="21" spans="1:45" s="2" customFormat="1" ht="15.75">
      <c r="A21" s="112" t="s">
        <v>105</v>
      </c>
      <c r="B21" s="212" t="s">
        <v>239</v>
      </c>
      <c r="C21" s="122">
        <f>C22</f>
        <v>620911830</v>
      </c>
      <c r="D21" s="122"/>
      <c r="E21" s="122">
        <f>E22</f>
        <v>0</v>
      </c>
      <c r="F21" s="122">
        <f>F22</f>
        <v>203236000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>
        <f>F21</f>
        <v>203236000</v>
      </c>
      <c r="Q21" s="122">
        <f>G21</f>
        <v>0</v>
      </c>
      <c r="R21" s="122">
        <f>H21</f>
        <v>0</v>
      </c>
      <c r="S21" s="122">
        <f>S22</f>
        <v>155146000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214">
        <f>AC22</f>
        <v>305269000</v>
      </c>
      <c r="AD21" s="69"/>
      <c r="AE21" s="70"/>
      <c r="AF21" s="188"/>
      <c r="AG21" s="188"/>
      <c r="AH21" s="188"/>
      <c r="AI21" s="188"/>
      <c r="AJ21" s="188"/>
      <c r="AK21" s="188"/>
      <c r="AL21" s="188"/>
      <c r="AM21" s="188"/>
      <c r="AN21" s="188"/>
      <c r="AO21" s="180"/>
      <c r="AP21" s="180"/>
      <c r="AQ21" s="180"/>
      <c r="AR21" s="180"/>
      <c r="AS21" s="180"/>
    </row>
    <row r="22" spans="1:45" s="2" customFormat="1" ht="15.75">
      <c r="A22" s="112" t="s">
        <v>240</v>
      </c>
      <c r="B22" s="128" t="s">
        <v>241</v>
      </c>
      <c r="C22" s="126">
        <v>620911830</v>
      </c>
      <c r="D22" s="122"/>
      <c r="E22" s="126">
        <v>0</v>
      </c>
      <c r="F22" s="126">
        <v>203236000</v>
      </c>
      <c r="G22" s="126">
        <v>102033000</v>
      </c>
      <c r="H22" s="122"/>
      <c r="I22" s="122"/>
      <c r="J22" s="122"/>
      <c r="K22" s="122"/>
      <c r="L22" s="122"/>
      <c r="M22" s="122"/>
      <c r="N22" s="122"/>
      <c r="O22" s="122"/>
      <c r="P22" s="114">
        <f>SUM(D22:O22)</f>
        <v>305269000</v>
      </c>
      <c r="Q22" s="122"/>
      <c r="R22" s="122"/>
      <c r="S22" s="126">
        <v>155146000</v>
      </c>
      <c r="T22" s="126">
        <v>48090000</v>
      </c>
      <c r="U22" s="114">
        <v>102033000</v>
      </c>
      <c r="V22" s="122"/>
      <c r="W22" s="122"/>
      <c r="X22" s="122"/>
      <c r="Y22" s="122"/>
      <c r="Z22" s="122"/>
      <c r="AA22" s="122"/>
      <c r="AB22" s="122"/>
      <c r="AC22" s="126">
        <f>SUM(Q22:AB22)</f>
        <v>305269000</v>
      </c>
      <c r="AD22" s="69"/>
      <c r="AE22" s="70"/>
      <c r="AF22" s="188"/>
      <c r="AG22" s="188"/>
      <c r="AH22" s="188"/>
      <c r="AI22" s="188"/>
      <c r="AJ22" s="188"/>
      <c r="AK22" s="188"/>
      <c r="AL22" s="188"/>
      <c r="AM22" s="188"/>
      <c r="AN22" s="188"/>
      <c r="AO22" s="180"/>
      <c r="AP22" s="180"/>
      <c r="AQ22" s="180"/>
      <c r="AR22" s="180"/>
      <c r="AS22" s="180"/>
    </row>
    <row r="23" spans="1:45" s="2" customFormat="1" ht="15.75">
      <c r="A23" s="112" t="s">
        <v>107</v>
      </c>
      <c r="B23" s="128" t="s">
        <v>242</v>
      </c>
      <c r="C23" s="122">
        <f>C24</f>
        <v>6018.720000000001</v>
      </c>
      <c r="D23" s="122"/>
      <c r="E23" s="122">
        <f>E24</f>
        <v>6018.72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>P24</f>
        <v>6018.72</v>
      </c>
      <c r="Q23" s="122"/>
      <c r="R23" s="122">
        <f>R24</f>
        <v>6018.72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>
        <f>SUM(Q23:AB23)</f>
        <v>6018.72</v>
      </c>
      <c r="AD23" s="69"/>
      <c r="AE23" s="70"/>
      <c r="AF23" s="188"/>
      <c r="AG23" s="188"/>
      <c r="AH23" s="188"/>
      <c r="AI23" s="188"/>
      <c r="AJ23" s="188"/>
      <c r="AK23" s="188"/>
      <c r="AL23" s="188"/>
      <c r="AM23" s="188"/>
      <c r="AN23" s="188"/>
      <c r="AO23" s="180"/>
      <c r="AP23" s="180"/>
      <c r="AQ23" s="180"/>
      <c r="AR23" s="180"/>
      <c r="AS23" s="180"/>
    </row>
    <row r="24" spans="1:45" s="2" customFormat="1" ht="15.75">
      <c r="A24" s="112" t="s">
        <v>243</v>
      </c>
      <c r="B24" s="128" t="s">
        <v>169</v>
      </c>
      <c r="C24" s="126">
        <f>58180.96-52162.24</f>
        <v>6018.720000000001</v>
      </c>
      <c r="D24" s="122"/>
      <c r="E24" s="139">
        <v>6018.72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>
        <f>SUM(D24:O24)</f>
        <v>6018.72</v>
      </c>
      <c r="Q24" s="122"/>
      <c r="R24" s="126">
        <v>6018.72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6">
        <f>SUM(Q24:AB24)</f>
        <v>6018.72</v>
      </c>
      <c r="AD24" s="69"/>
      <c r="AE24" s="70"/>
      <c r="AF24" s="188"/>
      <c r="AG24" s="188"/>
      <c r="AH24" s="188"/>
      <c r="AI24" s="188"/>
      <c r="AJ24" s="188"/>
      <c r="AK24" s="188"/>
      <c r="AL24" s="188"/>
      <c r="AM24" s="188"/>
      <c r="AN24" s="188"/>
      <c r="AO24" s="180"/>
      <c r="AP24" s="180"/>
      <c r="AQ24" s="180"/>
      <c r="AR24" s="180"/>
      <c r="AS24" s="180"/>
    </row>
    <row r="25" spans="1:45" s="2" customFormat="1" ht="15.75">
      <c r="A25" s="112" t="s">
        <v>130</v>
      </c>
      <c r="B25" s="212" t="s">
        <v>110</v>
      </c>
      <c r="C25" s="122">
        <f>SUM(C26:C28)</f>
        <v>9848029.649999999</v>
      </c>
      <c r="D25" s="122">
        <f aca="true" t="shared" si="5" ref="D25:AB25">SUM(D26:D29)</f>
        <v>0</v>
      </c>
      <c r="E25" s="122">
        <f>SUM(E26:E28)</f>
        <v>7165183</v>
      </c>
      <c r="F25" s="122">
        <f>SUM(F26:F28)</f>
        <v>2611680</v>
      </c>
      <c r="G25" s="122">
        <f t="shared" si="5"/>
        <v>0</v>
      </c>
      <c r="H25" s="122">
        <f t="shared" si="5"/>
        <v>0</v>
      </c>
      <c r="I25" s="122">
        <f t="shared" si="5"/>
        <v>0</v>
      </c>
      <c r="J25" s="122">
        <f t="shared" si="5"/>
        <v>0</v>
      </c>
      <c r="K25" s="122">
        <f t="shared" si="5"/>
        <v>0</v>
      </c>
      <c r="L25" s="122">
        <f t="shared" si="5"/>
        <v>0</v>
      </c>
      <c r="M25" s="122">
        <f t="shared" si="5"/>
        <v>0</v>
      </c>
      <c r="N25" s="122">
        <f t="shared" si="5"/>
        <v>0</v>
      </c>
      <c r="O25" s="122">
        <f t="shared" si="5"/>
        <v>0</v>
      </c>
      <c r="P25" s="122">
        <f>SUM(P26:P28)</f>
        <v>9776863</v>
      </c>
      <c r="Q25" s="122">
        <f t="shared" si="5"/>
        <v>0</v>
      </c>
      <c r="R25" s="122">
        <f>SUM(R26:AB28)</f>
        <v>9776863</v>
      </c>
      <c r="S25" s="122">
        <f>SUM(S26:S28)</f>
        <v>2611680</v>
      </c>
      <c r="T25" s="122">
        <f t="shared" si="5"/>
        <v>212767316.75</v>
      </c>
      <c r="U25" s="122">
        <f t="shared" si="5"/>
        <v>1720823.08</v>
      </c>
      <c r="V25" s="122">
        <f t="shared" si="5"/>
        <v>0</v>
      </c>
      <c r="W25" s="122">
        <f t="shared" si="5"/>
        <v>0</v>
      </c>
      <c r="X25" s="122">
        <f t="shared" si="5"/>
        <v>0</v>
      </c>
      <c r="Y25" s="122">
        <f t="shared" si="5"/>
        <v>0</v>
      </c>
      <c r="Z25" s="122">
        <f t="shared" si="5"/>
        <v>0</v>
      </c>
      <c r="AA25" s="122">
        <f t="shared" si="5"/>
        <v>0</v>
      </c>
      <c r="AB25" s="122">
        <f t="shared" si="5"/>
        <v>0</v>
      </c>
      <c r="AC25" s="214">
        <f>SUM(AC26:AC28)</f>
        <v>9776863</v>
      </c>
      <c r="AD25" s="69"/>
      <c r="AE25" s="70"/>
      <c r="AF25" s="188"/>
      <c r="AG25" s="188"/>
      <c r="AH25" s="188"/>
      <c r="AI25" s="188"/>
      <c r="AJ25" s="188"/>
      <c r="AK25" s="188"/>
      <c r="AL25" s="188"/>
      <c r="AM25" s="188"/>
      <c r="AN25" s="188"/>
      <c r="AO25" s="180"/>
      <c r="AP25" s="180"/>
      <c r="AQ25" s="180"/>
      <c r="AR25" s="180"/>
      <c r="AS25" s="180"/>
    </row>
    <row r="26" spans="1:45" s="2" customFormat="1" ht="15.75">
      <c r="A26" s="112" t="s">
        <v>244</v>
      </c>
      <c r="B26" s="128" t="s">
        <v>171</v>
      </c>
      <c r="C26" s="126">
        <v>45210.01</v>
      </c>
      <c r="D26" s="126">
        <v>0</v>
      </c>
      <c r="E26" s="126">
        <v>0</v>
      </c>
      <c r="F26" s="126"/>
      <c r="G26" s="126"/>
      <c r="H26" s="126">
        <v>0</v>
      </c>
      <c r="I26" s="126">
        <v>0</v>
      </c>
      <c r="J26" s="126"/>
      <c r="K26" s="126"/>
      <c r="L26" s="126"/>
      <c r="M26" s="126"/>
      <c r="N26" s="126"/>
      <c r="O26" s="126"/>
      <c r="P26" s="210">
        <f>SUM(D26:O26)</f>
        <v>0</v>
      </c>
      <c r="Q26" s="126">
        <v>0</v>
      </c>
      <c r="R26" s="126"/>
      <c r="S26" s="126"/>
      <c r="T26" s="126"/>
      <c r="U26" s="126">
        <v>0</v>
      </c>
      <c r="V26" s="126">
        <v>0</v>
      </c>
      <c r="W26" s="126"/>
      <c r="X26" s="126"/>
      <c r="Y26" s="126"/>
      <c r="Z26" s="126"/>
      <c r="AA26" s="126"/>
      <c r="AB26" s="126"/>
      <c r="AC26" s="210">
        <f aca="true" t="shared" si="6" ref="AC26:AC37">SUM(Q26:AB26)</f>
        <v>0</v>
      </c>
      <c r="AD26" s="69"/>
      <c r="AE26" s="70"/>
      <c r="AF26" s="188"/>
      <c r="AG26" s="188"/>
      <c r="AH26" s="188"/>
      <c r="AI26" s="188"/>
      <c r="AJ26" s="188"/>
      <c r="AK26" s="188"/>
      <c r="AL26" s="188"/>
      <c r="AM26" s="188"/>
      <c r="AN26" s="188"/>
      <c r="AO26" s="180"/>
      <c r="AP26" s="180"/>
      <c r="AQ26" s="180"/>
      <c r="AR26" s="180"/>
      <c r="AS26" s="180"/>
    </row>
    <row r="27" spans="1:45" s="2" customFormat="1" ht="15">
      <c r="A27" s="112" t="s">
        <v>245</v>
      </c>
      <c r="B27" s="128" t="s">
        <v>179</v>
      </c>
      <c r="C27" s="126">
        <v>7191139.64</v>
      </c>
      <c r="D27" s="126">
        <v>0</v>
      </c>
      <c r="E27" s="126">
        <v>7165183</v>
      </c>
      <c r="F27" s="126"/>
      <c r="G27" s="126"/>
      <c r="H27" s="126">
        <v>0</v>
      </c>
      <c r="I27" s="126">
        <v>0</v>
      </c>
      <c r="J27" s="126"/>
      <c r="K27" s="126"/>
      <c r="L27" s="126"/>
      <c r="M27" s="126"/>
      <c r="N27" s="126"/>
      <c r="O27" s="126"/>
      <c r="P27" s="126">
        <f>SUM(D27:O27)</f>
        <v>7165183</v>
      </c>
      <c r="Q27" s="126">
        <v>0</v>
      </c>
      <c r="R27" s="126">
        <v>7165183</v>
      </c>
      <c r="S27" s="126"/>
      <c r="T27" s="126"/>
      <c r="U27" s="126">
        <v>0</v>
      </c>
      <c r="V27" s="126">
        <v>0</v>
      </c>
      <c r="W27" s="126"/>
      <c r="X27" s="126"/>
      <c r="Y27" s="126"/>
      <c r="Z27" s="126"/>
      <c r="AA27" s="126"/>
      <c r="AB27" s="126"/>
      <c r="AC27" s="146">
        <f t="shared" si="6"/>
        <v>7165183</v>
      </c>
      <c r="AD27" s="69"/>
      <c r="AE27" s="70"/>
      <c r="AF27" s="188"/>
      <c r="AG27" s="188"/>
      <c r="AH27" s="188"/>
      <c r="AI27" s="188"/>
      <c r="AJ27" s="188"/>
      <c r="AK27" s="188"/>
      <c r="AL27" s="188"/>
      <c r="AM27" s="188"/>
      <c r="AN27" s="188"/>
      <c r="AO27" s="180"/>
      <c r="AP27" s="180"/>
      <c r="AQ27" s="180"/>
      <c r="AR27" s="180"/>
      <c r="AS27" s="180"/>
    </row>
    <row r="28" spans="1:45" s="2" customFormat="1" ht="15">
      <c r="A28" s="112" t="s">
        <v>246</v>
      </c>
      <c r="B28" s="128" t="s">
        <v>247</v>
      </c>
      <c r="C28" s="126">
        <v>2611680</v>
      </c>
      <c r="D28" s="126">
        <v>0</v>
      </c>
      <c r="E28" s="126">
        <v>0</v>
      </c>
      <c r="F28" s="126">
        <v>2611680</v>
      </c>
      <c r="G28" s="126"/>
      <c r="H28" s="126">
        <v>0</v>
      </c>
      <c r="I28" s="126">
        <v>0</v>
      </c>
      <c r="J28" s="126"/>
      <c r="K28" s="126"/>
      <c r="L28" s="126"/>
      <c r="M28" s="126"/>
      <c r="N28" s="126"/>
      <c r="O28" s="126"/>
      <c r="P28" s="146">
        <f aca="true" t="shared" si="7" ref="P28:P48">SUM(D28:O28)</f>
        <v>2611680</v>
      </c>
      <c r="Q28" s="126">
        <v>0</v>
      </c>
      <c r="R28" s="126"/>
      <c r="S28" s="126">
        <v>2611680</v>
      </c>
      <c r="T28" s="126"/>
      <c r="U28" s="126">
        <v>0</v>
      </c>
      <c r="V28" s="126">
        <v>0</v>
      </c>
      <c r="W28" s="126"/>
      <c r="X28" s="126"/>
      <c r="Y28" s="126"/>
      <c r="Z28" s="126"/>
      <c r="AA28" s="126"/>
      <c r="AB28" s="126"/>
      <c r="AC28" s="126">
        <f t="shared" si="6"/>
        <v>2611680</v>
      </c>
      <c r="AD28" s="69"/>
      <c r="AE28" s="70"/>
      <c r="AF28" s="188"/>
      <c r="AG28" s="188"/>
      <c r="AH28" s="188"/>
      <c r="AI28" s="188"/>
      <c r="AJ28" s="188"/>
      <c r="AK28" s="188"/>
      <c r="AL28" s="188"/>
      <c r="AM28" s="188"/>
      <c r="AN28" s="188"/>
      <c r="AO28" s="180"/>
      <c r="AP28" s="180"/>
      <c r="AQ28" s="180"/>
      <c r="AR28" s="180"/>
      <c r="AS28" s="180"/>
    </row>
    <row r="29" spans="1:45" s="2" customFormat="1" ht="15.75">
      <c r="A29" s="112" t="s">
        <v>248</v>
      </c>
      <c r="B29" s="212" t="s">
        <v>112</v>
      </c>
      <c r="C29" s="122">
        <f>C30+C31+C32+C33+C34</f>
        <v>610671041.8700001</v>
      </c>
      <c r="D29" s="126">
        <v>0</v>
      </c>
      <c r="E29" s="122">
        <f>E30+E31+E32+E33+E34</f>
        <v>20896132.099999998</v>
      </c>
      <c r="F29" s="122">
        <f>F30+F31+F32+F33+F34</f>
        <v>163670171.66</v>
      </c>
      <c r="G29" s="126"/>
      <c r="H29" s="126">
        <v>0</v>
      </c>
      <c r="I29" s="126">
        <v>0</v>
      </c>
      <c r="J29" s="126"/>
      <c r="K29" s="126"/>
      <c r="L29" s="126"/>
      <c r="M29" s="126"/>
      <c r="N29" s="126"/>
      <c r="O29" s="126"/>
      <c r="P29" s="210">
        <f>P30+P31+P32+P33+P34</f>
        <v>399054443.59</v>
      </c>
      <c r="Q29" s="126">
        <v>0</v>
      </c>
      <c r="R29" s="122">
        <f>R30+R31+R32+R33+R34</f>
        <v>20896132.09</v>
      </c>
      <c r="S29" s="122">
        <f>S30+S31+S32+S33</f>
        <v>163670171.67</v>
      </c>
      <c r="T29" s="122">
        <f>+T30+T33</f>
        <v>212767316.75</v>
      </c>
      <c r="U29" s="122">
        <f>+U30+U33</f>
        <v>1720823.08</v>
      </c>
      <c r="V29" s="126">
        <v>0</v>
      </c>
      <c r="W29" s="126"/>
      <c r="X29" s="126"/>
      <c r="Y29" s="126"/>
      <c r="Z29" s="126"/>
      <c r="AA29" s="126"/>
      <c r="AB29" s="126"/>
      <c r="AC29" s="210">
        <f>SUM(Q29:AB29)</f>
        <v>399054443.59</v>
      </c>
      <c r="AD29" s="69"/>
      <c r="AE29" s="70"/>
      <c r="AF29" s="188"/>
      <c r="AG29" s="188"/>
      <c r="AH29" s="188"/>
      <c r="AI29" s="188"/>
      <c r="AJ29" s="188"/>
      <c r="AK29" s="188"/>
      <c r="AL29" s="188"/>
      <c r="AM29" s="188"/>
      <c r="AN29" s="188"/>
      <c r="AO29" s="180"/>
      <c r="AP29" s="180"/>
      <c r="AQ29" s="180"/>
      <c r="AR29" s="180"/>
      <c r="AS29" s="180"/>
    </row>
    <row r="30" spans="1:72" s="215" customFormat="1" ht="15.75">
      <c r="A30" s="112" t="s">
        <v>131</v>
      </c>
      <c r="B30" s="128" t="s">
        <v>183</v>
      </c>
      <c r="C30" s="126">
        <f>581722826.57-33209.81</f>
        <v>581689616.7600001</v>
      </c>
      <c r="D30" s="122">
        <f aca="true" t="shared" si="8" ref="D30:AB30">SUM(D31:D34)</f>
        <v>0</v>
      </c>
      <c r="E30" s="126">
        <v>10450890.72</v>
      </c>
      <c r="F30" s="126">
        <v>160000278.06</v>
      </c>
      <c r="G30" s="126">
        <v>208664729.75</v>
      </c>
      <c r="H30" s="126">
        <v>1720823.08</v>
      </c>
      <c r="I30" s="126">
        <f t="shared" si="8"/>
        <v>0</v>
      </c>
      <c r="J30" s="126">
        <f t="shared" si="8"/>
        <v>0</v>
      </c>
      <c r="K30" s="126">
        <f t="shared" si="8"/>
        <v>0</v>
      </c>
      <c r="L30" s="126">
        <f t="shared" si="8"/>
        <v>0</v>
      </c>
      <c r="M30" s="126">
        <f t="shared" si="8"/>
        <v>0</v>
      </c>
      <c r="N30" s="126">
        <f t="shared" si="8"/>
        <v>0</v>
      </c>
      <c r="O30" s="126">
        <f t="shared" si="8"/>
        <v>0</v>
      </c>
      <c r="P30" s="126">
        <f>SUM(D30:O30)</f>
        <v>380836721.60999995</v>
      </c>
      <c r="Q30" s="122">
        <f t="shared" si="8"/>
        <v>0</v>
      </c>
      <c r="R30" s="126">
        <v>10450890.71</v>
      </c>
      <c r="S30" s="126">
        <v>160000278.07</v>
      </c>
      <c r="T30" s="126">
        <v>208664729.75</v>
      </c>
      <c r="U30" s="126">
        <v>1720823.08</v>
      </c>
      <c r="V30" s="126">
        <f t="shared" si="8"/>
        <v>0</v>
      </c>
      <c r="W30" s="126">
        <f t="shared" si="8"/>
        <v>0</v>
      </c>
      <c r="X30" s="126">
        <f t="shared" si="8"/>
        <v>0</v>
      </c>
      <c r="Y30" s="126">
        <f t="shared" si="8"/>
        <v>0</v>
      </c>
      <c r="Z30" s="126">
        <f t="shared" si="8"/>
        <v>0</v>
      </c>
      <c r="AA30" s="126">
        <f t="shared" si="8"/>
        <v>0</v>
      </c>
      <c r="AB30" s="126">
        <f t="shared" si="8"/>
        <v>0</v>
      </c>
      <c r="AC30" s="126">
        <f>SUM(Q30:AB30)</f>
        <v>380836721.60999995</v>
      </c>
      <c r="AD30" s="69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0"/>
      <c r="AP30" s="180"/>
      <c r="AQ30" s="180"/>
      <c r="AR30" s="180"/>
      <c r="AS30" s="18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15" customFormat="1" ht="15.75">
      <c r="A31" s="112" t="s">
        <v>249</v>
      </c>
      <c r="B31" s="128" t="s">
        <v>185</v>
      </c>
      <c r="C31" s="126">
        <v>10747770.79</v>
      </c>
      <c r="D31" s="133">
        <v>0</v>
      </c>
      <c r="E31" s="137">
        <v>0</v>
      </c>
      <c r="F31" s="137">
        <v>0</v>
      </c>
      <c r="G31" s="137">
        <v>0</v>
      </c>
      <c r="H31" s="137">
        <v>0</v>
      </c>
      <c r="I31" s="133">
        <v>0</v>
      </c>
      <c r="J31" s="133">
        <v>0</v>
      </c>
      <c r="K31" s="137"/>
      <c r="L31" s="137">
        <v>0</v>
      </c>
      <c r="M31" s="137"/>
      <c r="N31" s="133"/>
      <c r="O31" s="133">
        <v>0</v>
      </c>
      <c r="P31" s="126">
        <f>SUM(D31:O31)</f>
        <v>0</v>
      </c>
      <c r="Q31" s="133">
        <v>0</v>
      </c>
      <c r="R31" s="133">
        <v>0</v>
      </c>
      <c r="S31" s="137">
        <v>0</v>
      </c>
      <c r="T31" s="137">
        <v>0</v>
      </c>
      <c r="U31" s="137">
        <v>0</v>
      </c>
      <c r="V31" s="133">
        <v>0</v>
      </c>
      <c r="W31" s="133">
        <v>0</v>
      </c>
      <c r="X31" s="137"/>
      <c r="Y31" s="137">
        <v>0</v>
      </c>
      <c r="Z31" s="137"/>
      <c r="AA31" s="133"/>
      <c r="AB31" s="133">
        <v>0</v>
      </c>
      <c r="AC31" s="210">
        <f t="shared" si="6"/>
        <v>0</v>
      </c>
      <c r="AD31" s="69"/>
      <c r="AE31" s="79"/>
      <c r="AF31" s="188"/>
      <c r="AG31" s="188"/>
      <c r="AH31" s="188"/>
      <c r="AI31" s="188"/>
      <c r="AJ31" s="188"/>
      <c r="AK31" s="188"/>
      <c r="AL31" s="188"/>
      <c r="AM31" s="188"/>
      <c r="AN31" s="188"/>
      <c r="AO31" s="180"/>
      <c r="AP31" s="180"/>
      <c r="AQ31" s="180"/>
      <c r="AR31" s="180"/>
      <c r="AS31" s="18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15" customFormat="1" ht="15.75">
      <c r="A32" s="112" t="s">
        <v>250</v>
      </c>
      <c r="B32" s="142" t="s">
        <v>189</v>
      </c>
      <c r="C32" s="216">
        <v>15932.34</v>
      </c>
      <c r="D32" s="133">
        <v>0</v>
      </c>
      <c r="E32" s="137">
        <v>0</v>
      </c>
      <c r="F32" s="137"/>
      <c r="G32" s="137"/>
      <c r="H32" s="137">
        <v>0</v>
      </c>
      <c r="I32" s="137">
        <v>0</v>
      </c>
      <c r="J32" s="133"/>
      <c r="K32" s="133"/>
      <c r="L32" s="137">
        <v>0</v>
      </c>
      <c r="M32" s="133"/>
      <c r="N32" s="133"/>
      <c r="O32" s="133">
        <v>0</v>
      </c>
      <c r="P32" s="126">
        <f t="shared" si="7"/>
        <v>0</v>
      </c>
      <c r="Q32" s="133">
        <v>0</v>
      </c>
      <c r="R32" s="137"/>
      <c r="S32" s="137"/>
      <c r="T32" s="137"/>
      <c r="U32" s="137">
        <v>0</v>
      </c>
      <c r="V32" s="137">
        <v>0</v>
      </c>
      <c r="W32" s="133"/>
      <c r="X32" s="133"/>
      <c r="Y32" s="137">
        <v>0</v>
      </c>
      <c r="Z32" s="133"/>
      <c r="AA32" s="133"/>
      <c r="AB32" s="133">
        <v>0</v>
      </c>
      <c r="AC32" s="210">
        <f t="shared" si="6"/>
        <v>0</v>
      </c>
      <c r="AD32" s="69"/>
      <c r="AE32" s="79"/>
      <c r="AF32" s="188"/>
      <c r="AG32" s="188"/>
      <c r="AH32" s="188"/>
      <c r="AI32" s="188"/>
      <c r="AJ32" s="188"/>
      <c r="AK32" s="188"/>
      <c r="AL32" s="188"/>
      <c r="AM32" s="188"/>
      <c r="AN32" s="188"/>
      <c r="AO32" s="180"/>
      <c r="AP32" s="180"/>
      <c r="AQ32" s="180"/>
      <c r="AR32" s="180"/>
      <c r="AS32" s="18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15" customFormat="1" ht="15.75">
      <c r="A33" s="112" t="s">
        <v>190</v>
      </c>
      <c r="B33" s="128" t="s">
        <v>251</v>
      </c>
      <c r="C33" s="217">
        <f>18267419.16-49699.88</f>
        <v>18217719.28</v>
      </c>
      <c r="D33" s="133"/>
      <c r="E33" s="137">
        <v>10445238.68</v>
      </c>
      <c r="F33" s="137">
        <v>3669893.6</v>
      </c>
      <c r="G33" s="137">
        <v>4102587</v>
      </c>
      <c r="H33" s="137"/>
      <c r="I33" s="137"/>
      <c r="J33" s="133"/>
      <c r="K33" s="133"/>
      <c r="L33" s="137"/>
      <c r="M33" s="133"/>
      <c r="N33" s="133"/>
      <c r="O33" s="133"/>
      <c r="P33" s="126">
        <f t="shared" si="7"/>
        <v>18217719.28</v>
      </c>
      <c r="Q33" s="133"/>
      <c r="R33" s="137">
        <v>10445238.68</v>
      </c>
      <c r="S33" s="137">
        <v>3669893.6</v>
      </c>
      <c r="T33" s="137">
        <v>4102587</v>
      </c>
      <c r="U33" s="137"/>
      <c r="V33" s="137"/>
      <c r="W33" s="133"/>
      <c r="X33" s="133"/>
      <c r="Y33" s="137"/>
      <c r="Z33" s="133"/>
      <c r="AA33" s="133"/>
      <c r="AB33" s="133"/>
      <c r="AC33" s="146">
        <f>SUM(Q33:AB33)</f>
        <v>18217719.28</v>
      </c>
      <c r="AD33" s="69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0"/>
      <c r="AP33" s="180"/>
      <c r="AQ33" s="180"/>
      <c r="AR33" s="180"/>
      <c r="AS33" s="18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15" customFormat="1" ht="15.75">
      <c r="A34" s="112" t="s">
        <v>252</v>
      </c>
      <c r="B34" s="218" t="s">
        <v>253</v>
      </c>
      <c r="C34" s="217">
        <f>548.64-545.94</f>
        <v>2.699999999999932</v>
      </c>
      <c r="D34" s="133">
        <v>0</v>
      </c>
      <c r="E34" s="137">
        <v>2.7</v>
      </c>
      <c r="F34" s="137"/>
      <c r="G34" s="137"/>
      <c r="H34" s="137">
        <v>0</v>
      </c>
      <c r="I34" s="137">
        <v>0</v>
      </c>
      <c r="J34" s="133"/>
      <c r="K34" s="133"/>
      <c r="L34" s="137"/>
      <c r="M34" s="133"/>
      <c r="N34" s="133"/>
      <c r="O34" s="133"/>
      <c r="P34" s="126">
        <f t="shared" si="7"/>
        <v>2.7</v>
      </c>
      <c r="Q34" s="133">
        <v>0</v>
      </c>
      <c r="R34" s="137">
        <v>2.7</v>
      </c>
      <c r="S34" s="137"/>
      <c r="T34" s="137"/>
      <c r="U34" s="137">
        <v>0</v>
      </c>
      <c r="V34" s="137">
        <v>0</v>
      </c>
      <c r="W34" s="133"/>
      <c r="X34" s="133"/>
      <c r="Y34" s="137"/>
      <c r="Z34" s="133"/>
      <c r="AA34" s="133"/>
      <c r="AB34" s="133"/>
      <c r="AC34" s="146">
        <f t="shared" si="6"/>
        <v>2.7</v>
      </c>
      <c r="AD34" s="69"/>
      <c r="AE34" s="79"/>
      <c r="AF34" s="188"/>
      <c r="AG34" s="188"/>
      <c r="AH34" s="188"/>
      <c r="AI34" s="188"/>
      <c r="AJ34" s="188"/>
      <c r="AK34" s="188"/>
      <c r="AL34" s="188"/>
      <c r="AM34" s="188"/>
      <c r="AN34" s="188"/>
      <c r="AO34" s="180"/>
      <c r="AP34" s="180"/>
      <c r="AQ34" s="180"/>
      <c r="AR34" s="180"/>
      <c r="AS34" s="180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15" customFormat="1" ht="15.75">
      <c r="A35" s="112" t="s">
        <v>113</v>
      </c>
      <c r="B35" s="212" t="s">
        <v>254</v>
      </c>
      <c r="C35" s="219">
        <f>C36+C37+C38</f>
        <v>24152676.019999996</v>
      </c>
      <c r="D35" s="122"/>
      <c r="E35" s="122">
        <f>E36+E37+E38</f>
        <v>32.4</v>
      </c>
      <c r="F35" s="122">
        <f>F36+F37+F38</f>
        <v>22722800</v>
      </c>
      <c r="G35" s="126"/>
      <c r="H35" s="126"/>
      <c r="I35" s="126"/>
      <c r="J35" s="122"/>
      <c r="K35" s="122"/>
      <c r="L35" s="126"/>
      <c r="M35" s="122"/>
      <c r="N35" s="122"/>
      <c r="O35" s="122"/>
      <c r="P35" s="210">
        <f>SUM(D35:O35)</f>
        <v>22722832.4</v>
      </c>
      <c r="Q35" s="122"/>
      <c r="R35" s="122">
        <f>R36+R37+R38</f>
        <v>32.4</v>
      </c>
      <c r="S35" s="122">
        <f>+S36</f>
        <v>22722800</v>
      </c>
      <c r="T35" s="126"/>
      <c r="U35" s="126"/>
      <c r="V35" s="126"/>
      <c r="W35" s="122"/>
      <c r="X35" s="122"/>
      <c r="Y35" s="126"/>
      <c r="Z35" s="122"/>
      <c r="AA35" s="122"/>
      <c r="AB35" s="122"/>
      <c r="AC35" s="210">
        <f t="shared" si="6"/>
        <v>22722832.4</v>
      </c>
      <c r="AD35" s="69"/>
      <c r="AE35" s="79"/>
      <c r="AF35" s="188"/>
      <c r="AG35" s="188"/>
      <c r="AH35" s="188"/>
      <c r="AI35" s="188"/>
      <c r="AJ35" s="188"/>
      <c r="AK35" s="188"/>
      <c r="AL35" s="188"/>
      <c r="AM35" s="188"/>
      <c r="AN35" s="188"/>
      <c r="AO35" s="180"/>
      <c r="AP35" s="180"/>
      <c r="AQ35" s="180"/>
      <c r="AR35" s="180"/>
      <c r="AS35" s="180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15" customFormat="1" ht="15.75">
      <c r="A36" s="112" t="s">
        <v>198</v>
      </c>
      <c r="B36" s="220" t="s">
        <v>199</v>
      </c>
      <c r="C36" s="217">
        <v>24145149.9</v>
      </c>
      <c r="D36" s="122"/>
      <c r="E36" s="126"/>
      <c r="F36" s="126">
        <v>22722800</v>
      </c>
      <c r="G36" s="126"/>
      <c r="H36" s="126"/>
      <c r="I36" s="126"/>
      <c r="J36" s="122"/>
      <c r="K36" s="122"/>
      <c r="L36" s="126"/>
      <c r="M36" s="122"/>
      <c r="N36" s="122"/>
      <c r="O36" s="122"/>
      <c r="P36" s="126">
        <f t="shared" si="7"/>
        <v>22722800</v>
      </c>
      <c r="Q36" s="122"/>
      <c r="R36" s="126"/>
      <c r="S36" s="126">
        <v>22722800</v>
      </c>
      <c r="T36" s="126"/>
      <c r="U36" s="126"/>
      <c r="V36" s="126"/>
      <c r="W36" s="122"/>
      <c r="X36" s="122"/>
      <c r="Y36" s="126"/>
      <c r="Z36" s="122"/>
      <c r="AA36" s="122"/>
      <c r="AB36" s="122"/>
      <c r="AC36" s="146">
        <f t="shared" si="6"/>
        <v>22722800</v>
      </c>
      <c r="AD36" s="69"/>
      <c r="AE36" s="79"/>
      <c r="AF36" s="188"/>
      <c r="AG36" s="188"/>
      <c r="AH36" s="188"/>
      <c r="AI36" s="188"/>
      <c r="AJ36" s="188"/>
      <c r="AK36" s="188"/>
      <c r="AL36" s="188"/>
      <c r="AM36" s="188"/>
      <c r="AN36" s="188"/>
      <c r="AO36" s="180"/>
      <c r="AP36" s="180"/>
      <c r="AQ36" s="180"/>
      <c r="AR36" s="180"/>
      <c r="AS36" s="18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15" customFormat="1" ht="15.75">
      <c r="A37" s="112" t="s">
        <v>200</v>
      </c>
      <c r="B37" s="220" t="s">
        <v>255</v>
      </c>
      <c r="C37" s="217">
        <v>7493.72</v>
      </c>
      <c r="D37" s="122"/>
      <c r="E37" s="126"/>
      <c r="F37" s="126"/>
      <c r="G37" s="126"/>
      <c r="H37" s="126"/>
      <c r="I37" s="126"/>
      <c r="J37" s="122"/>
      <c r="K37" s="122"/>
      <c r="L37" s="126"/>
      <c r="M37" s="122"/>
      <c r="N37" s="122"/>
      <c r="O37" s="122"/>
      <c r="P37" s="126">
        <f t="shared" si="7"/>
        <v>0</v>
      </c>
      <c r="Q37" s="122"/>
      <c r="R37" s="126"/>
      <c r="S37" s="126"/>
      <c r="T37" s="126"/>
      <c r="U37" s="126"/>
      <c r="V37" s="126"/>
      <c r="W37" s="122"/>
      <c r="X37" s="122"/>
      <c r="Y37" s="126"/>
      <c r="Z37" s="122"/>
      <c r="AA37" s="122"/>
      <c r="AB37" s="122"/>
      <c r="AC37" s="146">
        <f t="shared" si="6"/>
        <v>0</v>
      </c>
      <c r="AD37" s="69"/>
      <c r="AE37" s="79"/>
      <c r="AF37" s="188"/>
      <c r="AG37" s="188"/>
      <c r="AH37" s="188"/>
      <c r="AI37" s="188"/>
      <c r="AJ37" s="188"/>
      <c r="AK37" s="188"/>
      <c r="AL37" s="188"/>
      <c r="AM37" s="188"/>
      <c r="AN37" s="188"/>
      <c r="AO37" s="180"/>
      <c r="AP37" s="180"/>
      <c r="AQ37" s="180"/>
      <c r="AR37" s="180"/>
      <c r="AS37" s="18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215" customFormat="1" ht="15.75">
      <c r="A38" s="112" t="s">
        <v>256</v>
      </c>
      <c r="B38" s="220" t="s">
        <v>257</v>
      </c>
      <c r="C38" s="217">
        <f>498.4-466</f>
        <v>32.39999999999998</v>
      </c>
      <c r="D38" s="122"/>
      <c r="E38" s="126">
        <v>32.4</v>
      </c>
      <c r="F38" s="126"/>
      <c r="G38" s="126"/>
      <c r="H38" s="126"/>
      <c r="I38" s="126"/>
      <c r="J38" s="122"/>
      <c r="K38" s="122"/>
      <c r="L38" s="126"/>
      <c r="M38" s="122"/>
      <c r="N38" s="122"/>
      <c r="O38" s="122"/>
      <c r="P38" s="126">
        <f t="shared" si="7"/>
        <v>32.4</v>
      </c>
      <c r="Q38" s="122"/>
      <c r="R38" s="126">
        <v>32.4</v>
      </c>
      <c r="S38" s="126"/>
      <c r="T38" s="126"/>
      <c r="U38" s="126"/>
      <c r="V38" s="126"/>
      <c r="W38" s="122"/>
      <c r="X38" s="122"/>
      <c r="Y38" s="126"/>
      <c r="Z38" s="122"/>
      <c r="AA38" s="122"/>
      <c r="AB38" s="122"/>
      <c r="AC38" s="146">
        <f>SUM(Q38:AB38)</f>
        <v>32.4</v>
      </c>
      <c r="AD38" s="69"/>
      <c r="AE38" s="79"/>
      <c r="AF38" s="188"/>
      <c r="AG38" s="188"/>
      <c r="AH38" s="188"/>
      <c r="AI38" s="188"/>
      <c r="AJ38" s="188"/>
      <c r="AK38" s="188"/>
      <c r="AL38" s="188"/>
      <c r="AM38" s="188"/>
      <c r="AN38" s="188"/>
      <c r="AO38" s="180"/>
      <c r="AP38" s="180"/>
      <c r="AQ38" s="180"/>
      <c r="AR38" s="180"/>
      <c r="AS38" s="18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215" customFormat="1" ht="15.75">
      <c r="A39" s="112" t="s">
        <v>258</v>
      </c>
      <c r="B39" s="212" t="s">
        <v>204</v>
      </c>
      <c r="C39" s="221">
        <f aca="true" t="shared" si="9" ref="C39:AC39">SUM(C40:C40)</f>
        <v>4840.16</v>
      </c>
      <c r="D39" s="122">
        <f t="shared" si="9"/>
        <v>0</v>
      </c>
      <c r="E39" s="122">
        <f t="shared" si="9"/>
        <v>0</v>
      </c>
      <c r="F39" s="122">
        <f t="shared" si="9"/>
        <v>0</v>
      </c>
      <c r="G39" s="122">
        <f t="shared" si="9"/>
        <v>0</v>
      </c>
      <c r="H39" s="122">
        <f t="shared" si="9"/>
        <v>0</v>
      </c>
      <c r="I39" s="122">
        <f t="shared" si="9"/>
        <v>0</v>
      </c>
      <c r="J39" s="122">
        <f t="shared" si="9"/>
        <v>0</v>
      </c>
      <c r="K39" s="122">
        <f t="shared" si="9"/>
        <v>0</v>
      </c>
      <c r="L39" s="122">
        <f t="shared" si="9"/>
        <v>0</v>
      </c>
      <c r="M39" s="122">
        <f t="shared" si="9"/>
        <v>0</v>
      </c>
      <c r="N39" s="122">
        <f t="shared" si="9"/>
        <v>0</v>
      </c>
      <c r="O39" s="122">
        <f t="shared" si="9"/>
        <v>0</v>
      </c>
      <c r="P39" s="210">
        <f t="shared" si="7"/>
        <v>0</v>
      </c>
      <c r="Q39" s="122">
        <f t="shared" si="9"/>
        <v>0</v>
      </c>
      <c r="R39" s="122">
        <f t="shared" si="9"/>
        <v>0</v>
      </c>
      <c r="S39" s="122">
        <f t="shared" si="9"/>
        <v>0</v>
      </c>
      <c r="T39" s="122">
        <f t="shared" si="9"/>
        <v>0</v>
      </c>
      <c r="U39" s="122">
        <f t="shared" si="9"/>
        <v>0</v>
      </c>
      <c r="V39" s="122">
        <f t="shared" si="9"/>
        <v>0</v>
      </c>
      <c r="W39" s="122">
        <f t="shared" si="9"/>
        <v>0</v>
      </c>
      <c r="X39" s="122">
        <f t="shared" si="9"/>
        <v>0</v>
      </c>
      <c r="Y39" s="122">
        <f t="shared" si="9"/>
        <v>0</v>
      </c>
      <c r="Z39" s="122">
        <f t="shared" si="9"/>
        <v>0</v>
      </c>
      <c r="AA39" s="122">
        <f t="shared" si="9"/>
        <v>0</v>
      </c>
      <c r="AB39" s="122">
        <f t="shared" si="9"/>
        <v>0</v>
      </c>
      <c r="AC39" s="214">
        <f t="shared" si="9"/>
        <v>0</v>
      </c>
      <c r="AD39" s="69"/>
      <c r="AE39" s="79"/>
      <c r="AF39" s="188"/>
      <c r="AG39" s="188"/>
      <c r="AH39" s="188"/>
      <c r="AI39" s="188"/>
      <c r="AJ39" s="188"/>
      <c r="AK39" s="188"/>
      <c r="AL39" s="188"/>
      <c r="AM39" s="188"/>
      <c r="AN39" s="188"/>
      <c r="AO39" s="180"/>
      <c r="AP39" s="180"/>
      <c r="AQ39" s="180"/>
      <c r="AR39" s="180"/>
      <c r="AS39" s="18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215" customFormat="1" ht="15.75">
      <c r="A40" s="112" t="s">
        <v>205</v>
      </c>
      <c r="B40" s="128" t="s">
        <v>259</v>
      </c>
      <c r="C40" s="126">
        <v>4840.16</v>
      </c>
      <c r="D40" s="133">
        <v>0</v>
      </c>
      <c r="E40" s="137"/>
      <c r="F40" s="137"/>
      <c r="G40" s="137"/>
      <c r="H40" s="137">
        <v>0</v>
      </c>
      <c r="I40" s="137">
        <v>0</v>
      </c>
      <c r="J40" s="133"/>
      <c r="K40" s="133"/>
      <c r="L40" s="137"/>
      <c r="M40" s="133"/>
      <c r="N40" s="133"/>
      <c r="O40" s="133"/>
      <c r="P40" s="126">
        <f t="shared" si="7"/>
        <v>0</v>
      </c>
      <c r="Q40" s="133">
        <v>0</v>
      </c>
      <c r="R40" s="137"/>
      <c r="S40" s="137"/>
      <c r="T40" s="137"/>
      <c r="U40" s="137">
        <v>0</v>
      </c>
      <c r="V40" s="137">
        <v>0</v>
      </c>
      <c r="W40" s="133"/>
      <c r="X40" s="133"/>
      <c r="Y40" s="137"/>
      <c r="Z40" s="133"/>
      <c r="AA40" s="133"/>
      <c r="AB40" s="133"/>
      <c r="AC40" s="210">
        <f>SUM(Q40:AB40)</f>
        <v>0</v>
      </c>
      <c r="AD40" s="69"/>
      <c r="AE40" s="79"/>
      <c r="AF40" s="188"/>
      <c r="AG40" s="188"/>
      <c r="AH40" s="188"/>
      <c r="AI40" s="188"/>
      <c r="AJ40" s="188"/>
      <c r="AK40" s="188"/>
      <c r="AL40" s="188"/>
      <c r="AM40" s="188"/>
      <c r="AN40" s="188"/>
      <c r="AO40" s="180"/>
      <c r="AP40" s="180"/>
      <c r="AQ40" s="180"/>
      <c r="AR40" s="180"/>
      <c r="AS40" s="18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215" customFormat="1" ht="15.75">
      <c r="A41" s="112" t="s">
        <v>209</v>
      </c>
      <c r="B41" s="212" t="s">
        <v>210</v>
      </c>
      <c r="C41" s="122">
        <f>SUM(C42:C44)</f>
        <v>274915.46</v>
      </c>
      <c r="D41" s="122">
        <f aca="true" t="shared" si="10" ref="D41:AB41">SUM(D42:D44)</f>
        <v>0</v>
      </c>
      <c r="E41" s="122">
        <f t="shared" si="10"/>
        <v>0</v>
      </c>
      <c r="F41" s="122">
        <f t="shared" si="10"/>
        <v>0</v>
      </c>
      <c r="G41" s="122">
        <f t="shared" si="10"/>
        <v>0</v>
      </c>
      <c r="H41" s="122">
        <f t="shared" si="10"/>
        <v>0</v>
      </c>
      <c r="I41" s="122">
        <f t="shared" si="10"/>
        <v>0</v>
      </c>
      <c r="J41" s="122">
        <f t="shared" si="10"/>
        <v>0</v>
      </c>
      <c r="K41" s="122">
        <f t="shared" si="10"/>
        <v>0</v>
      </c>
      <c r="L41" s="122">
        <f t="shared" si="10"/>
        <v>0</v>
      </c>
      <c r="M41" s="122">
        <f t="shared" si="10"/>
        <v>0</v>
      </c>
      <c r="N41" s="122">
        <f t="shared" si="10"/>
        <v>0</v>
      </c>
      <c r="O41" s="122">
        <f t="shared" si="10"/>
        <v>0</v>
      </c>
      <c r="P41" s="210">
        <f t="shared" si="7"/>
        <v>0</v>
      </c>
      <c r="Q41" s="122">
        <f t="shared" si="10"/>
        <v>0</v>
      </c>
      <c r="R41" s="122">
        <f t="shared" si="10"/>
        <v>0</v>
      </c>
      <c r="S41" s="122">
        <f t="shared" si="10"/>
        <v>0</v>
      </c>
      <c r="T41" s="122">
        <f t="shared" si="10"/>
        <v>0</v>
      </c>
      <c r="U41" s="122">
        <f t="shared" si="10"/>
        <v>0</v>
      </c>
      <c r="V41" s="122">
        <f t="shared" si="10"/>
        <v>0</v>
      </c>
      <c r="W41" s="122">
        <f t="shared" si="10"/>
        <v>0</v>
      </c>
      <c r="X41" s="122">
        <f t="shared" si="10"/>
        <v>0</v>
      </c>
      <c r="Y41" s="122">
        <f t="shared" si="10"/>
        <v>0</v>
      </c>
      <c r="Z41" s="122">
        <f t="shared" si="10"/>
        <v>0</v>
      </c>
      <c r="AA41" s="122">
        <f t="shared" si="10"/>
        <v>0</v>
      </c>
      <c r="AB41" s="122">
        <f t="shared" si="10"/>
        <v>0</v>
      </c>
      <c r="AC41" s="214">
        <f>SUM(AC42:AC44)</f>
        <v>0</v>
      </c>
      <c r="AD41" s="69"/>
      <c r="AE41" s="79"/>
      <c r="AF41" s="188"/>
      <c r="AG41" s="188"/>
      <c r="AH41" s="188"/>
      <c r="AI41" s="188"/>
      <c r="AJ41" s="188"/>
      <c r="AK41" s="188"/>
      <c r="AL41" s="188"/>
      <c r="AM41" s="188"/>
      <c r="AN41" s="188"/>
      <c r="AO41" s="180"/>
      <c r="AP41" s="180"/>
      <c r="AQ41" s="180"/>
      <c r="AR41" s="180"/>
      <c r="AS41" s="18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215" customFormat="1" ht="15.75">
      <c r="A42" s="112" t="s">
        <v>260</v>
      </c>
      <c r="B42" s="128" t="s">
        <v>261</v>
      </c>
      <c r="C42" s="126">
        <v>135433.84</v>
      </c>
      <c r="D42" s="210">
        <v>0</v>
      </c>
      <c r="E42" s="137"/>
      <c r="F42" s="137"/>
      <c r="G42" s="137"/>
      <c r="H42" s="137">
        <v>0</v>
      </c>
      <c r="I42" s="137">
        <v>0</v>
      </c>
      <c r="J42" s="133"/>
      <c r="K42" s="133"/>
      <c r="L42" s="137"/>
      <c r="M42" s="133"/>
      <c r="N42" s="133"/>
      <c r="O42" s="133"/>
      <c r="P42" s="126">
        <f t="shared" si="7"/>
        <v>0</v>
      </c>
      <c r="Q42" s="133">
        <v>0</v>
      </c>
      <c r="R42" s="137">
        <v>0</v>
      </c>
      <c r="S42" s="137"/>
      <c r="T42" s="137"/>
      <c r="U42" s="137">
        <v>0</v>
      </c>
      <c r="V42" s="137">
        <v>0</v>
      </c>
      <c r="W42" s="133"/>
      <c r="X42" s="133"/>
      <c r="Y42" s="137"/>
      <c r="Z42" s="133"/>
      <c r="AA42" s="133"/>
      <c r="AB42" s="133"/>
      <c r="AC42" s="210">
        <f>SUM(Q42:AB42)</f>
        <v>0</v>
      </c>
      <c r="AD42" s="69"/>
      <c r="AE42" s="79"/>
      <c r="AF42" s="188"/>
      <c r="AG42" s="188"/>
      <c r="AH42" s="188"/>
      <c r="AI42" s="188"/>
      <c r="AJ42" s="188"/>
      <c r="AK42" s="188"/>
      <c r="AL42" s="188"/>
      <c r="AM42" s="188"/>
      <c r="AN42" s="188"/>
      <c r="AO42" s="180"/>
      <c r="AP42" s="180"/>
      <c r="AQ42" s="180"/>
      <c r="AR42" s="180"/>
      <c r="AS42" s="18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215" customFormat="1" ht="15.75">
      <c r="A43" s="112" t="s">
        <v>262</v>
      </c>
      <c r="B43" s="128" t="s">
        <v>263</v>
      </c>
      <c r="C43" s="126">
        <v>139403.48</v>
      </c>
      <c r="D43" s="210">
        <v>0</v>
      </c>
      <c r="E43" s="137"/>
      <c r="F43" s="137"/>
      <c r="G43" s="137"/>
      <c r="H43" s="137">
        <v>0</v>
      </c>
      <c r="I43" s="137">
        <v>0</v>
      </c>
      <c r="J43" s="133"/>
      <c r="K43" s="133"/>
      <c r="L43" s="137"/>
      <c r="M43" s="133"/>
      <c r="N43" s="133"/>
      <c r="O43" s="133"/>
      <c r="P43" s="126">
        <f t="shared" si="7"/>
        <v>0</v>
      </c>
      <c r="Q43" s="133">
        <v>0</v>
      </c>
      <c r="R43" s="137">
        <v>0</v>
      </c>
      <c r="S43" s="137"/>
      <c r="T43" s="137"/>
      <c r="U43" s="137">
        <v>0</v>
      </c>
      <c r="V43" s="137">
        <v>0</v>
      </c>
      <c r="W43" s="133"/>
      <c r="X43" s="133"/>
      <c r="Y43" s="137"/>
      <c r="Z43" s="133"/>
      <c r="AA43" s="133"/>
      <c r="AB43" s="133"/>
      <c r="AC43" s="210">
        <f>SUM(Q43:AB43)</f>
        <v>0</v>
      </c>
      <c r="AD43" s="69"/>
      <c r="AE43" s="79"/>
      <c r="AF43" s="188"/>
      <c r="AG43" s="188"/>
      <c r="AH43" s="188"/>
      <c r="AI43" s="188"/>
      <c r="AJ43" s="188"/>
      <c r="AK43" s="188"/>
      <c r="AL43" s="188"/>
      <c r="AM43" s="188"/>
      <c r="AN43" s="188"/>
      <c r="AO43" s="180"/>
      <c r="AP43" s="180"/>
      <c r="AQ43" s="180"/>
      <c r="AR43" s="180"/>
      <c r="AS43" s="180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215" customFormat="1" ht="15.75">
      <c r="A44" s="112" t="s">
        <v>264</v>
      </c>
      <c r="B44" s="128" t="s">
        <v>217</v>
      </c>
      <c r="C44" s="126">
        <v>78.14</v>
      </c>
      <c r="D44" s="210">
        <v>0</v>
      </c>
      <c r="E44" s="137"/>
      <c r="F44" s="137"/>
      <c r="G44" s="137"/>
      <c r="H44" s="137">
        <v>0</v>
      </c>
      <c r="I44" s="137">
        <v>0</v>
      </c>
      <c r="J44" s="133"/>
      <c r="K44" s="133"/>
      <c r="L44" s="137"/>
      <c r="M44" s="133"/>
      <c r="N44" s="133"/>
      <c r="O44" s="133"/>
      <c r="P44" s="126">
        <f t="shared" si="7"/>
        <v>0</v>
      </c>
      <c r="Q44" s="133">
        <v>0</v>
      </c>
      <c r="R44" s="137">
        <v>0</v>
      </c>
      <c r="S44" s="137"/>
      <c r="T44" s="137"/>
      <c r="U44" s="137">
        <v>0</v>
      </c>
      <c r="V44" s="137">
        <v>0</v>
      </c>
      <c r="W44" s="133"/>
      <c r="X44" s="133"/>
      <c r="Y44" s="137"/>
      <c r="Z44" s="133"/>
      <c r="AA44" s="133"/>
      <c r="AB44" s="133"/>
      <c r="AC44" s="210">
        <f>SUM(Q44:AB44)</f>
        <v>0</v>
      </c>
      <c r="AD44" s="69"/>
      <c r="AE44" s="79"/>
      <c r="AF44" s="188"/>
      <c r="AG44" s="188"/>
      <c r="AH44" s="188"/>
      <c r="AI44" s="188"/>
      <c r="AJ44" s="188"/>
      <c r="AK44" s="188"/>
      <c r="AL44" s="188"/>
      <c r="AM44" s="188"/>
      <c r="AN44" s="188"/>
      <c r="AO44" s="180"/>
      <c r="AP44" s="180"/>
      <c r="AQ44" s="180"/>
      <c r="AR44" s="180"/>
      <c r="AS44" s="18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215" customFormat="1" ht="15.75">
      <c r="A45" s="112" t="s">
        <v>265</v>
      </c>
      <c r="B45" s="212" t="s">
        <v>122</v>
      </c>
      <c r="C45" s="122">
        <f>C46</f>
        <v>59037.82</v>
      </c>
      <c r="D45" s="222"/>
      <c r="E45" s="122">
        <f>SUM(E46)</f>
        <v>0</v>
      </c>
      <c r="F45" s="137"/>
      <c r="G45" s="137"/>
      <c r="H45" s="137"/>
      <c r="I45" s="137"/>
      <c r="J45" s="133"/>
      <c r="K45" s="133"/>
      <c r="L45" s="137"/>
      <c r="M45" s="133"/>
      <c r="N45" s="133"/>
      <c r="O45" s="133"/>
      <c r="P45" s="210">
        <f t="shared" si="7"/>
        <v>0</v>
      </c>
      <c r="Q45" s="133"/>
      <c r="R45" s="137"/>
      <c r="S45" s="137"/>
      <c r="T45" s="137"/>
      <c r="U45" s="137"/>
      <c r="V45" s="137"/>
      <c r="W45" s="133"/>
      <c r="X45" s="133"/>
      <c r="Y45" s="137"/>
      <c r="Z45" s="133"/>
      <c r="AA45" s="133"/>
      <c r="AB45" s="133"/>
      <c r="AC45" s="210"/>
      <c r="AD45" s="69"/>
      <c r="AE45" s="79"/>
      <c r="AF45" s="188"/>
      <c r="AG45" s="188"/>
      <c r="AH45" s="188"/>
      <c r="AI45" s="188"/>
      <c r="AJ45" s="188"/>
      <c r="AK45" s="188"/>
      <c r="AL45" s="188"/>
      <c r="AM45" s="188"/>
      <c r="AN45" s="188"/>
      <c r="AO45" s="180"/>
      <c r="AP45" s="180"/>
      <c r="AQ45" s="180"/>
      <c r="AR45" s="180"/>
      <c r="AS45" s="180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215" customFormat="1" ht="15.75">
      <c r="A46" s="112" t="s">
        <v>266</v>
      </c>
      <c r="B46" s="128" t="s">
        <v>219</v>
      </c>
      <c r="C46" s="126">
        <v>59037.82</v>
      </c>
      <c r="D46" s="222"/>
      <c r="E46" s="137"/>
      <c r="F46" s="137"/>
      <c r="G46" s="137"/>
      <c r="H46" s="137"/>
      <c r="I46" s="137"/>
      <c r="J46" s="133"/>
      <c r="K46" s="133"/>
      <c r="L46" s="137"/>
      <c r="M46" s="133"/>
      <c r="N46" s="133"/>
      <c r="O46" s="133"/>
      <c r="P46" s="126">
        <f t="shared" si="7"/>
        <v>0</v>
      </c>
      <c r="Q46" s="133"/>
      <c r="R46" s="137"/>
      <c r="S46" s="137"/>
      <c r="T46" s="137"/>
      <c r="U46" s="137"/>
      <c r="V46" s="137"/>
      <c r="W46" s="133"/>
      <c r="X46" s="133"/>
      <c r="Y46" s="137"/>
      <c r="Z46" s="133"/>
      <c r="AA46" s="133"/>
      <c r="AB46" s="133"/>
      <c r="AC46" s="210"/>
      <c r="AD46" s="69"/>
      <c r="AE46" s="79"/>
      <c r="AF46" s="188"/>
      <c r="AG46" s="188"/>
      <c r="AH46" s="188"/>
      <c r="AI46" s="188"/>
      <c r="AJ46" s="188"/>
      <c r="AK46" s="188"/>
      <c r="AL46" s="188"/>
      <c r="AM46" s="188"/>
      <c r="AN46" s="188"/>
      <c r="AO46" s="180"/>
      <c r="AP46" s="180"/>
      <c r="AQ46" s="180"/>
      <c r="AR46" s="180"/>
      <c r="AS46" s="180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15" customFormat="1" ht="15.75">
      <c r="A47" s="112" t="s">
        <v>133</v>
      </c>
      <c r="B47" s="212" t="s">
        <v>267</v>
      </c>
      <c r="C47" s="122">
        <f>C48</f>
        <v>155385.19</v>
      </c>
      <c r="D47" s="133">
        <f aca="true" t="shared" si="11" ref="D47:AC47">D48</f>
        <v>0</v>
      </c>
      <c r="E47" s="133">
        <f t="shared" si="11"/>
        <v>0</v>
      </c>
      <c r="F47" s="133">
        <f t="shared" si="11"/>
        <v>0</v>
      </c>
      <c r="G47" s="133">
        <f t="shared" si="11"/>
        <v>0</v>
      </c>
      <c r="H47" s="133">
        <f t="shared" si="11"/>
        <v>0</v>
      </c>
      <c r="I47" s="133">
        <f t="shared" si="11"/>
        <v>0</v>
      </c>
      <c r="J47" s="133">
        <f t="shared" si="11"/>
        <v>0</v>
      </c>
      <c r="K47" s="133">
        <f t="shared" si="11"/>
        <v>0</v>
      </c>
      <c r="L47" s="133">
        <f t="shared" si="11"/>
        <v>0</v>
      </c>
      <c r="M47" s="133">
        <f t="shared" si="11"/>
        <v>0</v>
      </c>
      <c r="N47" s="133">
        <f t="shared" si="11"/>
        <v>0</v>
      </c>
      <c r="O47" s="133">
        <f t="shared" si="11"/>
        <v>0</v>
      </c>
      <c r="P47" s="210">
        <f t="shared" si="7"/>
        <v>0</v>
      </c>
      <c r="Q47" s="133">
        <f t="shared" si="11"/>
        <v>0</v>
      </c>
      <c r="R47" s="133">
        <f t="shared" si="11"/>
        <v>0</v>
      </c>
      <c r="S47" s="133">
        <f t="shared" si="11"/>
        <v>0</v>
      </c>
      <c r="T47" s="133">
        <f t="shared" si="11"/>
        <v>0</v>
      </c>
      <c r="U47" s="133">
        <f t="shared" si="11"/>
        <v>0</v>
      </c>
      <c r="V47" s="133">
        <f t="shared" si="11"/>
        <v>0</v>
      </c>
      <c r="W47" s="133">
        <f t="shared" si="11"/>
        <v>0</v>
      </c>
      <c r="X47" s="133">
        <f t="shared" si="11"/>
        <v>0</v>
      </c>
      <c r="Y47" s="133">
        <f t="shared" si="11"/>
        <v>0</v>
      </c>
      <c r="Z47" s="133">
        <f t="shared" si="11"/>
        <v>0</v>
      </c>
      <c r="AA47" s="133">
        <f t="shared" si="11"/>
        <v>0</v>
      </c>
      <c r="AB47" s="133">
        <f t="shared" si="11"/>
        <v>0</v>
      </c>
      <c r="AC47" s="210">
        <f t="shared" si="11"/>
        <v>0</v>
      </c>
      <c r="AD47" s="69"/>
      <c r="AE47" s="79"/>
      <c r="AF47" s="188"/>
      <c r="AG47" s="188"/>
      <c r="AH47" s="188"/>
      <c r="AI47" s="188"/>
      <c r="AJ47" s="188"/>
      <c r="AK47" s="188"/>
      <c r="AL47" s="188"/>
      <c r="AM47" s="188"/>
      <c r="AN47" s="188"/>
      <c r="AO47" s="180"/>
      <c r="AP47" s="180"/>
      <c r="AQ47" s="180"/>
      <c r="AR47" s="180"/>
      <c r="AS47" s="18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15" customFormat="1" ht="16.5" thickBot="1">
      <c r="A48" s="112" t="s">
        <v>268</v>
      </c>
      <c r="B48" s="128" t="s">
        <v>224</v>
      </c>
      <c r="C48" s="126">
        <v>155385.19</v>
      </c>
      <c r="D48" s="133">
        <v>0</v>
      </c>
      <c r="E48" s="137"/>
      <c r="F48" s="137"/>
      <c r="G48" s="137">
        <v>0</v>
      </c>
      <c r="H48" s="137">
        <v>0</v>
      </c>
      <c r="I48" s="133">
        <v>0</v>
      </c>
      <c r="J48" s="133">
        <v>0</v>
      </c>
      <c r="K48" s="137"/>
      <c r="L48" s="137">
        <v>0</v>
      </c>
      <c r="M48" s="133"/>
      <c r="N48" s="133"/>
      <c r="O48" s="133">
        <v>0</v>
      </c>
      <c r="P48" s="126">
        <f t="shared" si="7"/>
        <v>0</v>
      </c>
      <c r="Q48" s="133">
        <v>0</v>
      </c>
      <c r="R48" s="133">
        <v>0</v>
      </c>
      <c r="S48" s="137"/>
      <c r="T48" s="137">
        <v>0</v>
      </c>
      <c r="U48" s="137">
        <v>0</v>
      </c>
      <c r="V48" s="133">
        <v>0</v>
      </c>
      <c r="W48" s="133">
        <v>0</v>
      </c>
      <c r="X48" s="137"/>
      <c r="Y48" s="137">
        <v>0</v>
      </c>
      <c r="Z48" s="133"/>
      <c r="AA48" s="133"/>
      <c r="AB48" s="133"/>
      <c r="AC48" s="210">
        <f>SUM(Q48:AB48)</f>
        <v>0</v>
      </c>
      <c r="AD48" s="69"/>
      <c r="AE48" s="79"/>
      <c r="AF48" s="188"/>
      <c r="AG48" s="188"/>
      <c r="AH48" s="188"/>
      <c r="AI48" s="188"/>
      <c r="AJ48" s="188"/>
      <c r="AK48" s="188"/>
      <c r="AL48" s="188"/>
      <c r="AM48" s="188"/>
      <c r="AN48" s="188"/>
      <c r="AO48" s="180"/>
      <c r="AP48" s="180"/>
      <c r="AQ48" s="180"/>
      <c r="AR48" s="180"/>
      <c r="AS48" s="180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45" s="106" customFormat="1" ht="16.5" thickBot="1">
      <c r="A49" s="191"/>
      <c r="B49" s="108" t="s">
        <v>146</v>
      </c>
      <c r="C49" s="109">
        <f aca="true" t="shared" si="12" ref="C49:AC49">SUM(C50:C50)</f>
        <v>211161594.10999998</v>
      </c>
      <c r="D49" s="109">
        <f t="shared" si="12"/>
        <v>17967626.48</v>
      </c>
      <c r="E49" s="109">
        <f t="shared" si="12"/>
        <v>15025981.76</v>
      </c>
      <c r="F49" s="109">
        <f t="shared" si="12"/>
        <v>37713283.22</v>
      </c>
      <c r="G49" s="109">
        <f t="shared" si="12"/>
        <v>801210.54</v>
      </c>
      <c r="H49" s="109">
        <f t="shared" si="12"/>
        <v>3522132.32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>SUM(P50:P50)</f>
        <v>75030234.32000001</v>
      </c>
      <c r="Q49" s="109">
        <f t="shared" si="12"/>
        <v>17950000</v>
      </c>
      <c r="R49" s="109">
        <f t="shared" si="12"/>
        <v>9299608.24</v>
      </c>
      <c r="S49" s="109">
        <f t="shared" si="12"/>
        <v>43457283.22</v>
      </c>
      <c r="T49" s="109">
        <f t="shared" si="12"/>
        <v>801210.54</v>
      </c>
      <c r="U49" s="109">
        <f t="shared" si="12"/>
        <v>3522132.32</v>
      </c>
      <c r="V49" s="109">
        <f t="shared" si="12"/>
        <v>0</v>
      </c>
      <c r="W49" s="109">
        <f>SUM(W50:W50)</f>
        <v>0</v>
      </c>
      <c r="X49" s="109">
        <f>SUM(X50:X50)</f>
        <v>0</v>
      </c>
      <c r="Y49" s="109">
        <f t="shared" si="12"/>
        <v>0</v>
      </c>
      <c r="Z49" s="109">
        <f t="shared" si="12"/>
        <v>0</v>
      </c>
      <c r="AA49" s="109">
        <f t="shared" si="12"/>
        <v>0</v>
      </c>
      <c r="AB49" s="109">
        <f t="shared" si="12"/>
        <v>0</v>
      </c>
      <c r="AC49" s="111">
        <f t="shared" si="12"/>
        <v>75030234.32000001</v>
      </c>
      <c r="AD49" s="69"/>
      <c r="AE49" s="79"/>
      <c r="AF49" s="188"/>
      <c r="AG49" s="188"/>
      <c r="AH49" s="188"/>
      <c r="AI49" s="188"/>
      <c r="AJ49" s="188"/>
      <c r="AK49" s="188"/>
      <c r="AL49" s="188"/>
      <c r="AM49" s="188"/>
      <c r="AN49" s="188"/>
      <c r="AO49" s="180"/>
      <c r="AP49" s="180"/>
      <c r="AQ49" s="180"/>
      <c r="AR49" s="180"/>
      <c r="AS49" s="180"/>
    </row>
    <row r="50" spans="1:45" s="106" customFormat="1" ht="18.75" customHeight="1" thickBot="1">
      <c r="A50" s="194" t="s">
        <v>147</v>
      </c>
      <c r="B50" s="128" t="s">
        <v>148</v>
      </c>
      <c r="C50" s="223">
        <f>223679921.9-1422163.11-4422.9-11091741.78</f>
        <v>211161594.10999998</v>
      </c>
      <c r="D50" s="223">
        <v>17967626.48</v>
      </c>
      <c r="E50" s="223">
        <v>15025981.76</v>
      </c>
      <c r="F50" s="223">
        <v>37713283.22</v>
      </c>
      <c r="G50" s="114">
        <v>801210.54</v>
      </c>
      <c r="H50" s="114">
        <f>3522000+132.32</f>
        <v>3522132.32</v>
      </c>
      <c r="I50" s="114">
        <v>0</v>
      </c>
      <c r="J50" s="114">
        <v>0</v>
      </c>
      <c r="K50" s="114">
        <v>0</v>
      </c>
      <c r="L50" s="114"/>
      <c r="M50" s="114"/>
      <c r="N50" s="114"/>
      <c r="O50" s="114"/>
      <c r="P50" s="210">
        <f>SUM(D50:O50)</f>
        <v>75030234.32000001</v>
      </c>
      <c r="Q50" s="223">
        <v>17950000</v>
      </c>
      <c r="R50" s="223">
        <v>9299608.24</v>
      </c>
      <c r="S50" s="223">
        <v>43457283.22</v>
      </c>
      <c r="T50" s="114">
        <v>801210.54</v>
      </c>
      <c r="U50" s="114">
        <v>3522132.32</v>
      </c>
      <c r="V50" s="114">
        <v>0</v>
      </c>
      <c r="W50" s="114">
        <v>0</v>
      </c>
      <c r="X50" s="223">
        <v>0</v>
      </c>
      <c r="Y50" s="223"/>
      <c r="Z50" s="114"/>
      <c r="AA50" s="114"/>
      <c r="AB50" s="224"/>
      <c r="AC50" s="111">
        <f>SUM(Q50:AB50)</f>
        <v>75030234.32000001</v>
      </c>
      <c r="AD50" s="69"/>
      <c r="AE50" s="70"/>
      <c r="AF50" s="188"/>
      <c r="AG50" s="188"/>
      <c r="AH50" s="188"/>
      <c r="AI50" s="188"/>
      <c r="AJ50" s="188"/>
      <c r="AK50" s="188"/>
      <c r="AL50" s="188"/>
      <c r="AM50" s="188"/>
      <c r="AN50" s="188"/>
      <c r="AO50" s="180"/>
      <c r="AP50" s="180"/>
      <c r="AQ50" s="180"/>
      <c r="AR50" s="180"/>
      <c r="AS50" s="180"/>
    </row>
    <row r="51" spans="1:40" s="98" customFormat="1" ht="18.75" thickBot="1">
      <c r="A51" s="267" t="s">
        <v>149</v>
      </c>
      <c r="B51" s="268"/>
      <c r="C51" s="150">
        <f aca="true" t="shared" si="13" ref="C51:I51">SUM(C14+C49)</f>
        <v>1477247090.6</v>
      </c>
      <c r="D51" s="150">
        <f t="shared" si="13"/>
        <v>17967920.1</v>
      </c>
      <c r="E51" s="150">
        <f t="shared" si="13"/>
        <v>43093999.779999994</v>
      </c>
      <c r="F51" s="150">
        <f t="shared" si="13"/>
        <v>429954107.9499999</v>
      </c>
      <c r="G51" s="150">
        <f t="shared" si="13"/>
        <v>315602130.40000004</v>
      </c>
      <c r="H51" s="150">
        <f t="shared" si="13"/>
        <v>5242955.4</v>
      </c>
      <c r="I51" s="150">
        <f t="shared" si="13"/>
        <v>0</v>
      </c>
      <c r="J51" s="150">
        <v>0</v>
      </c>
      <c r="K51" s="150">
        <f aca="true" t="shared" si="14" ref="K51:AB51">SUM(K14+K49)</f>
        <v>0</v>
      </c>
      <c r="L51" s="150">
        <f t="shared" si="14"/>
        <v>0</v>
      </c>
      <c r="M51" s="150">
        <f t="shared" si="14"/>
        <v>0</v>
      </c>
      <c r="N51" s="150">
        <f t="shared" si="14"/>
        <v>0</v>
      </c>
      <c r="O51" s="150">
        <f t="shared" si="14"/>
        <v>0</v>
      </c>
      <c r="P51" s="150">
        <f>SUM(P14+P49)</f>
        <v>811861113.6300001</v>
      </c>
      <c r="Q51" s="150">
        <f t="shared" si="14"/>
        <v>17950000</v>
      </c>
      <c r="R51" s="150">
        <f t="shared" si="14"/>
        <v>39979599.87</v>
      </c>
      <c r="S51" s="150">
        <f t="shared" si="14"/>
        <v>387608107.9599999</v>
      </c>
      <c r="T51" s="150">
        <f t="shared" si="14"/>
        <v>687193763.9</v>
      </c>
      <c r="U51" s="150">
        <f t="shared" si="14"/>
        <v>6963778.48</v>
      </c>
      <c r="V51" s="150">
        <f t="shared" si="14"/>
        <v>0</v>
      </c>
      <c r="W51" s="150">
        <f t="shared" si="14"/>
        <v>0</v>
      </c>
      <c r="X51" s="150">
        <f t="shared" si="14"/>
        <v>0</v>
      </c>
      <c r="Y51" s="150">
        <f t="shared" si="14"/>
        <v>0</v>
      </c>
      <c r="Z51" s="150">
        <f t="shared" si="14"/>
        <v>0</v>
      </c>
      <c r="AA51" s="150">
        <f t="shared" si="14"/>
        <v>0</v>
      </c>
      <c r="AB51" s="150">
        <f t="shared" si="14"/>
        <v>0</v>
      </c>
      <c r="AC51" s="225">
        <f>+AC14+AC49</f>
        <v>811861113.6300001</v>
      </c>
      <c r="AD51" s="69"/>
      <c r="AE51" s="69"/>
      <c r="AF51" s="226"/>
      <c r="AG51" s="226"/>
      <c r="AH51" s="226"/>
      <c r="AI51" s="226"/>
      <c r="AJ51" s="226"/>
      <c r="AK51" s="226"/>
      <c r="AL51" s="226"/>
      <c r="AM51" s="226"/>
      <c r="AN51" s="226"/>
    </row>
    <row r="52" spans="1:40" ht="15">
      <c r="A52" s="152" t="s">
        <v>150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153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69"/>
      <c r="AE52" s="69"/>
      <c r="AF52" s="79"/>
      <c r="AG52" s="79"/>
      <c r="AH52" s="79"/>
      <c r="AI52" s="79"/>
      <c r="AJ52" s="79"/>
      <c r="AK52" s="79"/>
      <c r="AM52" s="79"/>
      <c r="AN52" s="79"/>
    </row>
    <row r="53" spans="1:40" ht="15">
      <c r="A53" s="58" t="s">
        <v>269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5"/>
      <c r="Q53" s="54"/>
      <c r="R53" s="55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227"/>
      <c r="AD53" s="70"/>
      <c r="AE53" s="69"/>
      <c r="AF53" s="79"/>
      <c r="AG53" s="79"/>
      <c r="AH53" s="188"/>
      <c r="AI53" s="79"/>
      <c r="AJ53" s="79"/>
      <c r="AK53" s="79"/>
      <c r="AL53" s="188"/>
      <c r="AM53" s="79"/>
      <c r="AN53" s="79"/>
    </row>
    <row r="54" spans="1:40" ht="12.75">
      <c r="A54" s="228" t="s">
        <v>270</v>
      </c>
      <c r="B54" s="54"/>
      <c r="C54" s="55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5"/>
      <c r="P54" s="55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7"/>
      <c r="AD54" s="79"/>
      <c r="AE54" s="79"/>
      <c r="AF54" s="70"/>
      <c r="AG54" s="79"/>
      <c r="AH54" s="79"/>
      <c r="AI54" s="79"/>
      <c r="AJ54" s="79"/>
      <c r="AK54" s="79"/>
      <c r="AM54" s="79"/>
      <c r="AN54" s="79"/>
    </row>
    <row r="55" spans="1:40" ht="12.75">
      <c r="A55" s="228" t="s">
        <v>271</v>
      </c>
      <c r="B55" s="54"/>
      <c r="C55" s="55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5"/>
      <c r="P55" s="5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7"/>
      <c r="AD55" s="79"/>
      <c r="AE55" s="79"/>
      <c r="AF55" s="70"/>
      <c r="AG55" s="79"/>
      <c r="AH55" s="79"/>
      <c r="AI55" s="79"/>
      <c r="AJ55" s="79"/>
      <c r="AK55" s="79"/>
      <c r="AM55" s="79"/>
      <c r="AN55" s="79"/>
    </row>
    <row r="56" spans="1:40" ht="15">
      <c r="A56" s="198"/>
      <c r="B56" s="54"/>
      <c r="C56" s="55"/>
      <c r="D56" s="55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5"/>
      <c r="P56" s="55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7"/>
      <c r="AD56" s="79"/>
      <c r="AE56" s="69"/>
      <c r="AF56" s="79"/>
      <c r="AG56" s="79"/>
      <c r="AH56" s="79"/>
      <c r="AI56" s="79"/>
      <c r="AJ56" s="79"/>
      <c r="AK56" s="79"/>
      <c r="AM56" s="79"/>
      <c r="AN56" s="79"/>
    </row>
    <row r="57" spans="1:29" ht="12.75">
      <c r="A57" s="58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5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7"/>
    </row>
    <row r="58" spans="1:36" ht="13.5" thickBot="1">
      <c r="A58" s="58"/>
      <c r="B58" s="162" t="s">
        <v>151</v>
      </c>
      <c r="C58" s="6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163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7"/>
      <c r="AE58" s="55"/>
      <c r="AF58" s="54"/>
      <c r="AG58" s="54"/>
      <c r="AH58" s="54"/>
      <c r="AI58" s="54"/>
      <c r="AJ58" s="54"/>
    </row>
    <row r="59" spans="1:36" ht="15.75" thickBot="1">
      <c r="A59" s="67"/>
      <c r="B59" s="229" t="s">
        <v>272</v>
      </c>
      <c r="C59" s="230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8"/>
      <c r="AE59" s="167"/>
      <c r="AF59" s="54"/>
      <c r="AG59" s="54"/>
      <c r="AH59" s="54"/>
      <c r="AI59" s="54"/>
      <c r="AJ59" s="54"/>
    </row>
    <row r="60" spans="1:36" ht="15">
      <c r="A60" s="58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E60" s="167"/>
      <c r="AF60" s="54"/>
      <c r="AG60" s="54"/>
      <c r="AH60" s="54"/>
      <c r="AI60" s="54"/>
      <c r="AJ60" s="54"/>
    </row>
    <row r="61" spans="5:36" ht="15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E61" s="167"/>
      <c r="AF61" s="54"/>
      <c r="AG61" s="54"/>
      <c r="AH61" s="54"/>
      <c r="AI61" s="54"/>
      <c r="AJ61" s="54"/>
    </row>
    <row r="62" spans="5:36" ht="15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E62" s="167"/>
      <c r="AF62" s="54"/>
      <c r="AG62" s="54"/>
      <c r="AH62" s="54"/>
      <c r="AI62" s="54"/>
      <c r="AJ62" s="54"/>
    </row>
    <row r="63" spans="5:36" ht="15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88"/>
      <c r="U63" s="79"/>
      <c r="V63" s="79"/>
      <c r="W63" s="79"/>
      <c r="X63" s="79"/>
      <c r="Y63" s="79"/>
      <c r="Z63" s="79"/>
      <c r="AA63" s="79"/>
      <c r="AB63" s="79"/>
      <c r="AC63" s="70"/>
      <c r="AE63" s="167"/>
      <c r="AF63" s="54"/>
      <c r="AG63" s="54"/>
      <c r="AH63" s="54"/>
      <c r="AI63" s="54"/>
      <c r="AJ63" s="54"/>
    </row>
    <row r="64" spans="5:36" ht="15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188"/>
      <c r="U64" s="79"/>
      <c r="V64" s="79"/>
      <c r="W64" s="79"/>
      <c r="X64" s="79"/>
      <c r="Y64" s="79"/>
      <c r="Z64" s="79"/>
      <c r="AA64" s="79"/>
      <c r="AB64" s="79"/>
      <c r="AC64" s="79"/>
      <c r="AE64" s="167"/>
      <c r="AF64" s="54"/>
      <c r="AG64" s="54"/>
      <c r="AH64" s="54"/>
      <c r="AI64" s="54"/>
      <c r="AJ64" s="54"/>
    </row>
    <row r="65" spans="5:36" ht="15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88"/>
      <c r="U65" s="79"/>
      <c r="V65" s="79"/>
      <c r="W65" s="79"/>
      <c r="X65" s="79"/>
      <c r="Y65" s="79"/>
      <c r="Z65" s="79"/>
      <c r="AA65" s="79"/>
      <c r="AB65" s="79"/>
      <c r="AC65" s="79"/>
      <c r="AE65" s="170"/>
      <c r="AF65" s="54"/>
      <c r="AG65" s="54"/>
      <c r="AH65" s="54"/>
      <c r="AI65" s="54"/>
      <c r="AJ65" s="54"/>
    </row>
    <row r="66" spans="5:36" ht="15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188"/>
      <c r="U66" s="79"/>
      <c r="V66" s="79"/>
      <c r="W66" s="79"/>
      <c r="X66" s="79"/>
      <c r="Y66" s="79"/>
      <c r="Z66" s="79"/>
      <c r="AA66" s="79"/>
      <c r="AB66" s="79"/>
      <c r="AC66" s="79"/>
      <c r="AE66" s="170"/>
      <c r="AF66" s="54"/>
      <c r="AG66" s="54"/>
      <c r="AH66" s="54"/>
      <c r="AI66" s="54"/>
      <c r="AJ66" s="54"/>
    </row>
    <row r="67" spans="5:36" ht="12.75"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188"/>
      <c r="U67" s="79"/>
      <c r="V67" s="79"/>
      <c r="W67" s="79"/>
      <c r="X67" s="79"/>
      <c r="Y67" s="79"/>
      <c r="Z67" s="79"/>
      <c r="AA67" s="79"/>
      <c r="AB67" s="79"/>
      <c r="AC67" s="79"/>
      <c r="AE67" s="55"/>
      <c r="AF67" s="55"/>
      <c r="AG67" s="54"/>
      <c r="AH67" s="54"/>
      <c r="AI67" s="54"/>
      <c r="AJ67" s="54"/>
    </row>
    <row r="68" spans="5:36" ht="12.75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E68" s="54"/>
      <c r="AF68" s="54"/>
      <c r="AG68" s="54"/>
      <c r="AH68" s="54"/>
      <c r="AI68" s="54"/>
      <c r="AJ68" s="54"/>
    </row>
    <row r="69" spans="5:29" ht="12.75"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>
        <v>2611680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</row>
    <row r="70" spans="5:29" ht="12.75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</row>
    <row r="71" spans="5:29" ht="12.75"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</row>
    <row r="72" spans="5:29" ht="12.75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</row>
    <row r="73" spans="5:29" ht="12.75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</row>
    <row r="74" spans="5:29" ht="12.75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</row>
    <row r="75" spans="5:29" ht="12.75"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</row>
    <row r="76" spans="5:31" ht="12.75"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E76" s="1">
        <v>342865648</v>
      </c>
    </row>
    <row r="77" spans="5:31" ht="12.75"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E77" s="1">
        <v>5150.19</v>
      </c>
    </row>
    <row r="78" spans="5:31" ht="12.75"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E78" s="1">
        <v>25802442.34</v>
      </c>
    </row>
    <row r="79" spans="5:31" ht="12.75"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E79" s="1">
        <v>10442658</v>
      </c>
    </row>
    <row r="80" spans="5:31" ht="12.75"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E80" s="1">
        <f>SUM(AE76:AE79)</f>
        <v>379115898.53</v>
      </c>
    </row>
    <row r="81" spans="5:29" ht="12.75"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</row>
    <row r="82" spans="5:29" ht="12.75"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</row>
    <row r="83" spans="5:31" ht="12.75"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E83" s="1">
        <v>4102587</v>
      </c>
    </row>
    <row r="84" ht="12.75">
      <c r="AE84" s="1">
        <v>3908480</v>
      </c>
    </row>
    <row r="85" ht="12.75">
      <c r="AE85" s="1">
        <f>SUM(AE83:AE84)</f>
        <v>8011067</v>
      </c>
    </row>
    <row r="203" ht="13.5" thickBot="1"/>
    <row r="204" ht="12.75">
      <c r="AC204" s="95"/>
    </row>
    <row r="205" ht="12.75">
      <c r="AC205" s="96" t="s">
        <v>90</v>
      </c>
    </row>
    <row r="206" ht="13.5" thickBot="1">
      <c r="AC206" s="97" t="s">
        <v>55</v>
      </c>
    </row>
    <row r="207" ht="13.5" thickBot="1">
      <c r="AC207" s="101">
        <v>8</v>
      </c>
    </row>
    <row r="208" ht="16.5" thickBot="1">
      <c r="AC208" s="104">
        <f ca="1">AC211</f>
        <v>122836641.96</v>
      </c>
    </row>
    <row r="209" ht="16.5" thickBot="1">
      <c r="AC209" s="104">
        <f ca="1">+AC210</f>
        <v>122836641.96</v>
      </c>
    </row>
    <row r="210" ht="15.75" thickBot="1">
      <c r="AC210" s="182">
        <f ca="1">+AC211</f>
        <v>122836641.96</v>
      </c>
    </row>
    <row r="211" ht="16.5" thickBot="1">
      <c r="AC211" s="119">
        <f ca="1">+AC212+AC214</f>
        <v>122836641.96</v>
      </c>
    </row>
    <row r="212" ht="15.75">
      <c r="AC212" s="186">
        <f>+AC213</f>
        <v>3443.2000000000003</v>
      </c>
    </row>
    <row r="213" ht="15.75">
      <c r="AC213" s="210">
        <f>SUM(P19:AA19)</f>
        <v>3443.2000000000003</v>
      </c>
    </row>
    <row r="214" ht="15.75">
      <c r="AC214" s="122">
        <f ca="1">+AC215+AC220+AC224+AC227+AC231</f>
        <v>122836460</v>
      </c>
    </row>
    <row r="215" ht="15.75">
      <c r="AC215" s="122">
        <f>SUM(AC216:AC219)</f>
        <v>817662613.18</v>
      </c>
    </row>
    <row r="216" ht="15.75">
      <c r="AC216" s="210">
        <f>SUM(P26:AA26)</f>
        <v>0</v>
      </c>
    </row>
    <row r="217" ht="15.75">
      <c r="AC217" s="210">
        <f>SUM(P27:AA27)</f>
        <v>14330366</v>
      </c>
    </row>
    <row r="218" ht="15.75">
      <c r="AC218" s="210">
        <f>SUM(P28:AA28)</f>
        <v>5223360</v>
      </c>
    </row>
    <row r="219" ht="15.75">
      <c r="AC219" s="210">
        <f>SUM(P29:AA29)</f>
        <v>798108887.18</v>
      </c>
    </row>
    <row r="220" ht="15.75">
      <c r="AC220" s="122">
        <f>SUM(AC221:AC223)</f>
        <v>5.4</v>
      </c>
    </row>
    <row r="221" ht="15.75">
      <c r="AC221" s="210">
        <f>SUM(P31:AA31)</f>
        <v>0</v>
      </c>
    </row>
    <row r="222" ht="15.75">
      <c r="AC222" s="210">
        <f>SUM(P32:AA32)</f>
        <v>0</v>
      </c>
    </row>
    <row r="223" ht="15.75">
      <c r="AC223" s="210">
        <f>SUM(P34:AA34)</f>
        <v>5.4</v>
      </c>
    </row>
    <row r="224" ht="15.75">
      <c r="AC224" s="122">
        <f>SUM(AC225:AC226)</f>
        <v>0</v>
      </c>
    </row>
    <row r="225" ht="15.75">
      <c r="AC225" s="210">
        <f>SUM(P40:AA40)</f>
        <v>0</v>
      </c>
    </row>
    <row r="226" ht="15.75">
      <c r="AC226" s="122">
        <f>SUM(AC231:AC232)</f>
        <v>0</v>
      </c>
    </row>
    <row r="227" ht="15.75">
      <c r="AC227" s="122">
        <f ca="1">SUM(AC228:AC230)</f>
        <v>118889896</v>
      </c>
    </row>
    <row r="228" ht="15.75">
      <c r="AC228" s="122">
        <f>SUM(AC233:AC233)</f>
        <v>150060468.64</v>
      </c>
    </row>
    <row r="229" ht="15.75">
      <c r="AC229" s="122">
        <f>SUM(AC233:AC234)</f>
        <v>300120937.28</v>
      </c>
    </row>
    <row r="230" ht="15.75">
      <c r="AC230" s="122">
        <f ca="1">SUM(AC234:AC235)</f>
        <v>29722474</v>
      </c>
    </row>
    <row r="231" ht="15.75">
      <c r="AC231" s="210">
        <f>AC232</f>
        <v>0</v>
      </c>
    </row>
    <row r="232" ht="16.5" thickBot="1">
      <c r="AC232" s="210">
        <f>SUM(P48:AA48)</f>
        <v>0</v>
      </c>
    </row>
    <row r="233" ht="16.5" thickBot="1">
      <c r="AC233" s="109">
        <f>SUM(AC234:AC234)</f>
        <v>150060468.64</v>
      </c>
    </row>
    <row r="234" ht="16.5" thickBot="1">
      <c r="AC234" s="109">
        <f>SUM(P50:AA50)</f>
        <v>150060468.64</v>
      </c>
    </row>
    <row r="235" ht="16.5" thickBot="1">
      <c r="AC235" s="150">
        <f ca="1">SUM(AC208+AC233)</f>
        <v>0</v>
      </c>
    </row>
  </sheetData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rintOptions/>
  <pageMargins left="1.7322834645669292" right="0.7086614173228347" top="0.2755905511811024" bottom="0.15748031496062992" header="0.1968503937007874" footer="0.1968503937007874"/>
  <pageSetup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workbookViewId="0" topLeftCell="H1">
      <selection activeCell="P8" sqref="P8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73" bestFit="1" customWidth="1"/>
    <col min="44" max="44" width="19.57421875" style="73" customWidth="1"/>
    <col min="45" max="45" width="17.7109375" style="75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2" ht="15.75">
      <c r="A2" s="256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2" ht="18">
      <c r="A3" s="259" t="s">
        <v>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2" ht="15.75">
      <c r="A4" s="256" t="s">
        <v>79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2" ht="20.25">
      <c r="A5" s="262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</row>
    <row r="6" spans="1:43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2"/>
      <c r="AI6" s="4"/>
      <c r="AJ6" s="4"/>
      <c r="AK6" s="4"/>
      <c r="AL6" s="4"/>
      <c r="AM6" s="4"/>
      <c r="AN6" s="4"/>
      <c r="AO6" s="4"/>
      <c r="AP6" s="5"/>
      <c r="AQ6" s="83"/>
    </row>
    <row r="7" spans="1:43" ht="15.75">
      <c r="A7" s="265" t="s">
        <v>4</v>
      </c>
      <c r="B7" s="266"/>
      <c r="C7" s="84" t="s">
        <v>80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85" t="s">
        <v>81</v>
      </c>
      <c r="AD7" s="86"/>
      <c r="AE7" s="86"/>
      <c r="AF7" s="86"/>
      <c r="AG7" s="86"/>
      <c r="AH7" s="82"/>
      <c r="AI7" s="86"/>
      <c r="AJ7" s="86"/>
      <c r="AK7" s="86"/>
      <c r="AL7" s="86"/>
      <c r="AM7" s="86"/>
      <c r="AN7" s="86"/>
      <c r="AO7" s="86"/>
      <c r="AP7" s="87" t="s">
        <v>154</v>
      </c>
      <c r="AQ7" s="88"/>
    </row>
    <row r="8" spans="1:43" ht="20.25">
      <c r="A8" s="265" t="s">
        <v>8</v>
      </c>
      <c r="B8" s="266"/>
      <c r="C8" s="89" t="s">
        <v>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5" t="s">
        <v>84</v>
      </c>
      <c r="AD8" s="86"/>
      <c r="AE8" s="86"/>
      <c r="AF8" s="86"/>
      <c r="AG8" s="86"/>
      <c r="AH8" s="82"/>
      <c r="AI8" s="86"/>
      <c r="AJ8" s="86"/>
      <c r="AK8" s="86"/>
      <c r="AL8" s="86"/>
      <c r="AM8" s="86"/>
      <c r="AN8" s="86"/>
      <c r="AO8" s="86"/>
      <c r="AP8" s="91">
        <v>2013</v>
      </c>
      <c r="AQ8" s="92"/>
    </row>
    <row r="9" spans="1:42" ht="15.75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</row>
    <row r="10" spans="1:42" ht="12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42" ht="12.75">
      <c r="A11" s="96" t="s">
        <v>85</v>
      </c>
      <c r="B11" s="96" t="s">
        <v>86</v>
      </c>
      <c r="C11" s="96" t="s">
        <v>87</v>
      </c>
      <c r="D11" s="96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6" t="s">
        <v>88</v>
      </c>
      <c r="J11" s="96" t="s">
        <v>88</v>
      </c>
      <c r="K11" s="96" t="s">
        <v>88</v>
      </c>
      <c r="L11" s="96" t="s">
        <v>88</v>
      </c>
      <c r="M11" s="96" t="s">
        <v>88</v>
      </c>
      <c r="N11" s="96" t="s">
        <v>88</v>
      </c>
      <c r="O11" s="96" t="s">
        <v>88</v>
      </c>
      <c r="P11" s="96" t="s">
        <v>88</v>
      </c>
      <c r="Q11" s="96" t="s">
        <v>89</v>
      </c>
      <c r="R11" s="96" t="s">
        <v>89</v>
      </c>
      <c r="S11" s="96" t="s">
        <v>89</v>
      </c>
      <c r="T11" s="96" t="s">
        <v>89</v>
      </c>
      <c r="U11" s="96" t="s">
        <v>89</v>
      </c>
      <c r="V11" s="96" t="s">
        <v>89</v>
      </c>
      <c r="W11" s="96" t="s">
        <v>89</v>
      </c>
      <c r="X11" s="96" t="s">
        <v>89</v>
      </c>
      <c r="Y11" s="96" t="s">
        <v>89</v>
      </c>
      <c r="Z11" s="96" t="s">
        <v>89</v>
      </c>
      <c r="AA11" s="96" t="s">
        <v>89</v>
      </c>
      <c r="AB11" s="96" t="s">
        <v>89</v>
      </c>
      <c r="AC11" s="96" t="s">
        <v>89</v>
      </c>
      <c r="AD11" s="96" t="s">
        <v>90</v>
      </c>
      <c r="AE11" s="96" t="s">
        <v>90</v>
      </c>
      <c r="AF11" s="96" t="s">
        <v>90</v>
      </c>
      <c r="AG11" s="96" t="s">
        <v>90</v>
      </c>
      <c r="AH11" s="96" t="s">
        <v>90</v>
      </c>
      <c r="AI11" s="96" t="s">
        <v>90</v>
      </c>
      <c r="AJ11" s="96" t="s">
        <v>90</v>
      </c>
      <c r="AK11" s="96" t="s">
        <v>90</v>
      </c>
      <c r="AL11" s="96" t="s">
        <v>90</v>
      </c>
      <c r="AM11" s="96" t="s">
        <v>90</v>
      </c>
      <c r="AN11" s="96" t="s">
        <v>90</v>
      </c>
      <c r="AO11" s="96" t="s">
        <v>90</v>
      </c>
      <c r="AP11" s="96" t="s">
        <v>90</v>
      </c>
    </row>
    <row r="12" spans="1:49" ht="15.75" thickBot="1">
      <c r="A12" s="97" t="s">
        <v>91</v>
      </c>
      <c r="B12" s="97"/>
      <c r="C12" s="97" t="s">
        <v>38</v>
      </c>
      <c r="D12" s="97" t="s">
        <v>40</v>
      </c>
      <c r="E12" s="97" t="s">
        <v>41</v>
      </c>
      <c r="F12" s="97" t="s">
        <v>43</v>
      </c>
      <c r="G12" s="97" t="s">
        <v>92</v>
      </c>
      <c r="H12" s="97" t="s">
        <v>47</v>
      </c>
      <c r="I12" s="97" t="s">
        <v>49</v>
      </c>
      <c r="J12" s="97" t="s">
        <v>50</v>
      </c>
      <c r="K12" s="97" t="s">
        <v>51</v>
      </c>
      <c r="L12" s="97" t="s">
        <v>52</v>
      </c>
      <c r="M12" s="97" t="s">
        <v>53</v>
      </c>
      <c r="N12" s="97" t="s">
        <v>54</v>
      </c>
      <c r="O12" s="97" t="s">
        <v>39</v>
      </c>
      <c r="P12" s="97" t="s">
        <v>55</v>
      </c>
      <c r="Q12" s="97" t="s">
        <v>40</v>
      </c>
      <c r="R12" s="97" t="s">
        <v>41</v>
      </c>
      <c r="S12" s="97" t="s">
        <v>43</v>
      </c>
      <c r="T12" s="97" t="s">
        <v>45</v>
      </c>
      <c r="U12" s="97" t="s">
        <v>46</v>
      </c>
      <c r="V12" s="97" t="s">
        <v>48</v>
      </c>
      <c r="W12" s="97" t="s">
        <v>63</v>
      </c>
      <c r="X12" s="97" t="s">
        <v>51</v>
      </c>
      <c r="Y12" s="97" t="s">
        <v>52</v>
      </c>
      <c r="Z12" s="97" t="s">
        <v>66</v>
      </c>
      <c r="AA12" s="97" t="s">
        <v>54</v>
      </c>
      <c r="AB12" s="97" t="s">
        <v>39</v>
      </c>
      <c r="AC12" s="97" t="s">
        <v>93</v>
      </c>
      <c r="AD12" s="97" t="s">
        <v>40</v>
      </c>
      <c r="AE12" s="97" t="s">
        <v>41</v>
      </c>
      <c r="AF12" s="97" t="s">
        <v>43</v>
      </c>
      <c r="AG12" s="97" t="s">
        <v>45</v>
      </c>
      <c r="AH12" s="97" t="s">
        <v>46</v>
      </c>
      <c r="AI12" s="97" t="s">
        <v>48</v>
      </c>
      <c r="AJ12" s="97" t="s">
        <v>63</v>
      </c>
      <c r="AK12" s="97" t="s">
        <v>51</v>
      </c>
      <c r="AL12" s="97" t="s">
        <v>52</v>
      </c>
      <c r="AM12" s="97" t="s">
        <v>66</v>
      </c>
      <c r="AN12" s="97" t="s">
        <v>54</v>
      </c>
      <c r="AO12" s="97" t="s">
        <v>39</v>
      </c>
      <c r="AP12" s="97" t="s">
        <v>55</v>
      </c>
      <c r="AS12" s="73"/>
      <c r="AT12" s="73"/>
      <c r="AU12" s="73"/>
      <c r="AV12" s="73"/>
      <c r="AW12" s="73"/>
    </row>
    <row r="13" spans="1:49" ht="15.75" thickBot="1">
      <c r="A13" s="99">
        <v>1</v>
      </c>
      <c r="B13" s="100">
        <v>2</v>
      </c>
      <c r="C13" s="100"/>
      <c r="D13" s="100"/>
      <c r="E13" s="100"/>
      <c r="F13" s="100">
        <v>3</v>
      </c>
      <c r="G13" s="100">
        <v>3</v>
      </c>
      <c r="H13" s="100">
        <v>3</v>
      </c>
      <c r="I13" s="100">
        <v>3</v>
      </c>
      <c r="J13" s="100">
        <v>3</v>
      </c>
      <c r="K13" s="100">
        <v>3</v>
      </c>
      <c r="L13" s="100">
        <v>3</v>
      </c>
      <c r="M13" s="100">
        <v>3</v>
      </c>
      <c r="N13" s="100">
        <v>3</v>
      </c>
      <c r="O13" s="100">
        <v>3</v>
      </c>
      <c r="P13" s="100">
        <v>4</v>
      </c>
      <c r="Q13" s="100"/>
      <c r="R13" s="100"/>
      <c r="S13" s="100">
        <v>5</v>
      </c>
      <c r="T13" s="100">
        <v>5</v>
      </c>
      <c r="U13" s="100">
        <v>5</v>
      </c>
      <c r="V13" s="100">
        <v>5</v>
      </c>
      <c r="W13" s="100">
        <v>5</v>
      </c>
      <c r="X13" s="100">
        <v>5</v>
      </c>
      <c r="Y13" s="100">
        <v>5</v>
      </c>
      <c r="Z13" s="100">
        <v>5</v>
      </c>
      <c r="AA13" s="100">
        <v>5</v>
      </c>
      <c r="AB13" s="100">
        <v>5</v>
      </c>
      <c r="AC13" s="100">
        <v>6</v>
      </c>
      <c r="AD13" s="100"/>
      <c r="AE13" s="100"/>
      <c r="AF13" s="100">
        <v>7</v>
      </c>
      <c r="AG13" s="100">
        <v>7</v>
      </c>
      <c r="AH13" s="100">
        <v>7</v>
      </c>
      <c r="AI13" s="100">
        <v>7</v>
      </c>
      <c r="AJ13" s="100">
        <v>7</v>
      </c>
      <c r="AK13" s="100">
        <v>7</v>
      </c>
      <c r="AL13" s="100">
        <v>7</v>
      </c>
      <c r="AM13" s="100">
        <v>7</v>
      </c>
      <c r="AN13" s="100">
        <v>7</v>
      </c>
      <c r="AO13" s="100">
        <v>7</v>
      </c>
      <c r="AP13" s="101">
        <v>8</v>
      </c>
      <c r="AS13" s="73"/>
      <c r="AT13" s="73"/>
      <c r="AU13" s="73"/>
      <c r="AV13" s="73"/>
      <c r="AW13" s="73"/>
    </row>
    <row r="14" spans="1:49" s="106" customFormat="1" ht="16.5" thickBot="1">
      <c r="A14" s="102"/>
      <c r="B14" s="103" t="s">
        <v>273</v>
      </c>
      <c r="C14" s="104">
        <f>C16</f>
        <v>21000000</v>
      </c>
      <c r="D14" s="104">
        <f>D16</f>
        <v>0</v>
      </c>
      <c r="E14" s="104">
        <f aca="true" t="shared" si="0" ref="E14:AP14">E16</f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4">
        <f t="shared" si="0"/>
        <v>0</v>
      </c>
      <c r="O14" s="104">
        <f t="shared" si="0"/>
        <v>0</v>
      </c>
      <c r="P14" s="104">
        <f t="shared" si="0"/>
        <v>0</v>
      </c>
      <c r="Q14" s="104">
        <f t="shared" si="0"/>
        <v>0</v>
      </c>
      <c r="R14" s="104">
        <f t="shared" si="0"/>
        <v>0</v>
      </c>
      <c r="S14" s="104">
        <f t="shared" si="0"/>
        <v>0</v>
      </c>
      <c r="T14" s="104">
        <f t="shared" si="0"/>
        <v>0</v>
      </c>
      <c r="U14" s="104">
        <f t="shared" si="0"/>
        <v>0</v>
      </c>
      <c r="V14" s="104">
        <f t="shared" si="0"/>
        <v>0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4">
        <f t="shared" si="0"/>
        <v>0</v>
      </c>
      <c r="AB14" s="104">
        <f t="shared" si="0"/>
        <v>0</v>
      </c>
      <c r="AC14" s="104">
        <f t="shared" si="0"/>
        <v>0</v>
      </c>
      <c r="AD14" s="104">
        <f t="shared" si="0"/>
        <v>0</v>
      </c>
      <c r="AE14" s="104">
        <f t="shared" si="0"/>
        <v>0</v>
      </c>
      <c r="AF14" s="104">
        <f t="shared" si="0"/>
        <v>0</v>
      </c>
      <c r="AG14" s="104">
        <f t="shared" si="0"/>
        <v>0</v>
      </c>
      <c r="AH14" s="104">
        <f t="shared" si="0"/>
        <v>0</v>
      </c>
      <c r="AI14" s="104">
        <f t="shared" si="0"/>
        <v>0</v>
      </c>
      <c r="AJ14" s="104">
        <f t="shared" si="0"/>
        <v>0</v>
      </c>
      <c r="AK14" s="104">
        <f t="shared" si="0"/>
        <v>0</v>
      </c>
      <c r="AL14" s="104">
        <f t="shared" si="0"/>
        <v>0</v>
      </c>
      <c r="AM14" s="104">
        <f t="shared" si="0"/>
        <v>0</v>
      </c>
      <c r="AN14" s="104">
        <f t="shared" si="0"/>
        <v>0</v>
      </c>
      <c r="AO14" s="104">
        <f t="shared" si="0"/>
        <v>0</v>
      </c>
      <c r="AP14" s="104">
        <f t="shared" si="0"/>
        <v>0</v>
      </c>
      <c r="AQ14" s="73"/>
      <c r="AR14" s="73"/>
      <c r="AS14" s="73"/>
      <c r="AT14" s="73"/>
      <c r="AU14" s="73"/>
      <c r="AV14" s="73"/>
      <c r="AW14" s="73"/>
    </row>
    <row r="15" spans="1:49" s="61" customFormat="1" ht="16.5" thickBot="1">
      <c r="A15" s="141"/>
      <c r="B15" s="108" t="s">
        <v>139</v>
      </c>
      <c r="C15" s="109">
        <f aca="true" t="shared" si="1" ref="C15:AP15">SUM(C16:C17)</f>
        <v>21000000</v>
      </c>
      <c r="D15" s="109">
        <f t="shared" si="1"/>
        <v>0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09">
        <f t="shared" si="1"/>
        <v>0</v>
      </c>
      <c r="O15" s="109">
        <f t="shared" si="1"/>
        <v>0</v>
      </c>
      <c r="P15" s="109">
        <f t="shared" si="1"/>
        <v>0</v>
      </c>
      <c r="Q15" s="109">
        <f t="shared" si="1"/>
        <v>0</v>
      </c>
      <c r="R15" s="109">
        <f t="shared" si="1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09">
        <f t="shared" si="1"/>
        <v>0</v>
      </c>
      <c r="W15" s="109">
        <f t="shared" si="1"/>
        <v>0</v>
      </c>
      <c r="X15" s="109">
        <f t="shared" si="1"/>
        <v>0</v>
      </c>
      <c r="Y15" s="109">
        <f t="shared" si="1"/>
        <v>0</v>
      </c>
      <c r="Z15" s="109">
        <f t="shared" si="1"/>
        <v>0</v>
      </c>
      <c r="AA15" s="109">
        <f t="shared" si="1"/>
        <v>0</v>
      </c>
      <c r="AB15" s="109">
        <f t="shared" si="1"/>
        <v>0</v>
      </c>
      <c r="AC15" s="109">
        <f t="shared" si="1"/>
        <v>0</v>
      </c>
      <c r="AD15" s="109">
        <f t="shared" si="1"/>
        <v>0</v>
      </c>
      <c r="AE15" s="109">
        <f t="shared" si="1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73"/>
      <c r="AR15" s="73"/>
      <c r="AS15" s="73"/>
      <c r="AT15" s="73"/>
      <c r="AU15" s="73"/>
      <c r="AV15" s="73"/>
      <c r="AW15" s="73"/>
    </row>
    <row r="16" spans="1:49" s="2" customFormat="1" ht="15.75" thickBot="1">
      <c r="A16" s="231" t="s">
        <v>274</v>
      </c>
      <c r="B16" s="142" t="s">
        <v>275</v>
      </c>
      <c r="C16" s="137">
        <v>21000000</v>
      </c>
      <c r="D16" s="137">
        <v>0</v>
      </c>
      <c r="E16" s="137"/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/>
      <c r="N16" s="137"/>
      <c r="O16" s="137">
        <v>0</v>
      </c>
      <c r="P16" s="145">
        <f>SUM(D16:O16)</f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14">
        <v>0</v>
      </c>
      <c r="Y16" s="137"/>
      <c r="Z16" s="137">
        <v>0</v>
      </c>
      <c r="AA16" s="137"/>
      <c r="AB16" s="137">
        <v>0</v>
      </c>
      <c r="AC16" s="145">
        <f>SUM(Q16:AB16)</f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/>
      <c r="AK16" s="137">
        <v>0</v>
      </c>
      <c r="AL16" s="137">
        <v>0</v>
      </c>
      <c r="AM16" s="137">
        <v>0</v>
      </c>
      <c r="AN16" s="137"/>
      <c r="AO16" s="137">
        <v>0</v>
      </c>
      <c r="AP16" s="146">
        <f>SUM(AD16:AO16)</f>
        <v>0</v>
      </c>
      <c r="AQ16" s="73"/>
      <c r="AR16" s="73"/>
      <c r="AS16" s="73"/>
      <c r="AT16" s="73"/>
      <c r="AU16" s="73"/>
      <c r="AV16" s="73"/>
      <c r="AW16" s="73"/>
    </row>
    <row r="17" spans="1:49" s="2" customFormat="1" ht="15.75" hidden="1" thickBot="1">
      <c r="A17" s="231" t="s">
        <v>142</v>
      </c>
      <c r="B17" s="142" t="s">
        <v>143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45">
        <f>SUM(D17:O17)</f>
        <v>0</v>
      </c>
      <c r="Q17" s="114"/>
      <c r="R17" s="114"/>
      <c r="S17" s="114"/>
      <c r="T17" s="114"/>
      <c r="U17" s="114"/>
      <c r="V17" s="114"/>
      <c r="W17" s="114"/>
      <c r="X17" s="114">
        <v>0</v>
      </c>
      <c r="Y17" s="114"/>
      <c r="Z17" s="114"/>
      <c r="AA17" s="114"/>
      <c r="AB17" s="114"/>
      <c r="AC17" s="145">
        <f>SUM(Q17:AB17)</f>
        <v>0</v>
      </c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46">
        <f>SUM(AD17:AO17)</f>
        <v>0</v>
      </c>
      <c r="AQ17" s="73"/>
      <c r="AR17" s="73"/>
      <c r="AS17" s="73"/>
      <c r="AT17" s="73"/>
      <c r="AU17" s="73"/>
      <c r="AV17" s="73"/>
      <c r="AW17" s="73"/>
    </row>
    <row r="18" spans="1:49" s="2" customFormat="1" ht="31.5" customHeight="1" hidden="1" thickBot="1">
      <c r="A18" s="194" t="s">
        <v>276</v>
      </c>
      <c r="B18" s="232" t="s">
        <v>277</v>
      </c>
      <c r="C18" s="114"/>
      <c r="D18" s="147"/>
      <c r="E18" s="114"/>
      <c r="F18" s="114"/>
      <c r="G18" s="114"/>
      <c r="H18" s="117"/>
      <c r="I18" s="114"/>
      <c r="J18" s="114"/>
      <c r="K18" s="114"/>
      <c r="L18" s="114"/>
      <c r="M18" s="114"/>
      <c r="N18" s="114"/>
      <c r="O18" s="147"/>
      <c r="P18" s="147">
        <f>SUM(D18:O18)</f>
        <v>0</v>
      </c>
      <c r="Q18" s="147"/>
      <c r="R18" s="114"/>
      <c r="S18" s="114"/>
      <c r="T18" s="114"/>
      <c r="U18" s="117"/>
      <c r="V18" s="114"/>
      <c r="W18" s="114"/>
      <c r="X18" s="114"/>
      <c r="Y18" s="114"/>
      <c r="Z18" s="114"/>
      <c r="AA18" s="114"/>
      <c r="AB18" s="114"/>
      <c r="AC18" s="126">
        <f>SUM(Q18:AB18)</f>
        <v>0</v>
      </c>
      <c r="AD18" s="147"/>
      <c r="AE18" s="114"/>
      <c r="AF18" s="114"/>
      <c r="AG18" s="114"/>
      <c r="AH18" s="117"/>
      <c r="AI18" s="114"/>
      <c r="AJ18" s="114"/>
      <c r="AK18" s="114"/>
      <c r="AL18" s="114"/>
      <c r="AM18" s="114"/>
      <c r="AN18" s="114"/>
      <c r="AO18" s="114"/>
      <c r="AP18" s="233">
        <f>SUM(AD18:AO18)</f>
        <v>0</v>
      </c>
      <c r="AQ18" s="73"/>
      <c r="AR18" s="73"/>
      <c r="AS18" s="73"/>
      <c r="AT18" s="73"/>
      <c r="AU18" s="73"/>
      <c r="AV18" s="73"/>
      <c r="AW18" s="73"/>
    </row>
    <row r="19" spans="1:49" s="98" customFormat="1" ht="18.75" thickBot="1">
      <c r="A19" s="267" t="s">
        <v>149</v>
      </c>
      <c r="B19" s="268"/>
      <c r="C19" s="150">
        <f>C14</f>
        <v>21000000</v>
      </c>
      <c r="D19" s="150">
        <f aca="true" t="shared" si="2" ref="D19:AP19">D14</f>
        <v>0</v>
      </c>
      <c r="E19" s="150">
        <f t="shared" si="2"/>
        <v>0</v>
      </c>
      <c r="F19" s="150">
        <f t="shared" si="2"/>
        <v>0</v>
      </c>
      <c r="G19" s="150">
        <f t="shared" si="2"/>
        <v>0</v>
      </c>
      <c r="H19" s="150">
        <f t="shared" si="2"/>
        <v>0</v>
      </c>
      <c r="I19" s="150">
        <f t="shared" si="2"/>
        <v>0</v>
      </c>
      <c r="J19" s="150">
        <f t="shared" si="2"/>
        <v>0</v>
      </c>
      <c r="K19" s="150">
        <f t="shared" si="2"/>
        <v>0</v>
      </c>
      <c r="L19" s="150">
        <f t="shared" si="2"/>
        <v>0</v>
      </c>
      <c r="M19" s="150">
        <f t="shared" si="2"/>
        <v>0</v>
      </c>
      <c r="N19" s="150">
        <f t="shared" si="2"/>
        <v>0</v>
      </c>
      <c r="O19" s="150">
        <f t="shared" si="2"/>
        <v>0</v>
      </c>
      <c r="P19" s="150">
        <f t="shared" si="2"/>
        <v>0</v>
      </c>
      <c r="Q19" s="150">
        <f t="shared" si="2"/>
        <v>0</v>
      </c>
      <c r="R19" s="150">
        <f t="shared" si="2"/>
        <v>0</v>
      </c>
      <c r="S19" s="150">
        <f t="shared" si="2"/>
        <v>0</v>
      </c>
      <c r="T19" s="150">
        <f t="shared" si="2"/>
        <v>0</v>
      </c>
      <c r="U19" s="150">
        <f t="shared" si="2"/>
        <v>0</v>
      </c>
      <c r="V19" s="150">
        <f t="shared" si="2"/>
        <v>0</v>
      </c>
      <c r="W19" s="150">
        <f t="shared" si="2"/>
        <v>0</v>
      </c>
      <c r="X19" s="150">
        <f t="shared" si="2"/>
        <v>0</v>
      </c>
      <c r="Y19" s="150">
        <f t="shared" si="2"/>
        <v>0</v>
      </c>
      <c r="Z19" s="150">
        <f t="shared" si="2"/>
        <v>0</v>
      </c>
      <c r="AA19" s="150">
        <f t="shared" si="2"/>
        <v>0</v>
      </c>
      <c r="AB19" s="150">
        <f t="shared" si="2"/>
        <v>0</v>
      </c>
      <c r="AC19" s="150">
        <f t="shared" si="2"/>
        <v>0</v>
      </c>
      <c r="AD19" s="150">
        <f t="shared" si="2"/>
        <v>0</v>
      </c>
      <c r="AE19" s="150">
        <f t="shared" si="2"/>
        <v>0</v>
      </c>
      <c r="AF19" s="150">
        <f t="shared" si="2"/>
        <v>0</v>
      </c>
      <c r="AG19" s="150">
        <f t="shared" si="2"/>
        <v>0</v>
      </c>
      <c r="AH19" s="150">
        <f t="shared" si="2"/>
        <v>0</v>
      </c>
      <c r="AI19" s="150">
        <f t="shared" si="2"/>
        <v>0</v>
      </c>
      <c r="AJ19" s="150">
        <f t="shared" si="2"/>
        <v>0</v>
      </c>
      <c r="AK19" s="150">
        <f t="shared" si="2"/>
        <v>0</v>
      </c>
      <c r="AL19" s="150">
        <f t="shared" si="2"/>
        <v>0</v>
      </c>
      <c r="AM19" s="150">
        <f t="shared" si="2"/>
        <v>0</v>
      </c>
      <c r="AN19" s="150">
        <f t="shared" si="2"/>
        <v>0</v>
      </c>
      <c r="AO19" s="150">
        <f t="shared" si="2"/>
        <v>0</v>
      </c>
      <c r="AP19" s="150">
        <f t="shared" si="2"/>
        <v>0</v>
      </c>
      <c r="AQ19" s="73"/>
      <c r="AR19" s="73"/>
      <c r="AS19" s="73"/>
      <c r="AT19" s="73"/>
      <c r="AU19" s="73"/>
      <c r="AV19" s="73"/>
      <c r="AW19" s="73"/>
    </row>
    <row r="20" spans="1:49" ht="12.75">
      <c r="A20" s="152" t="s">
        <v>150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S20" s="73"/>
      <c r="AT20" s="73"/>
      <c r="AU20" s="73"/>
      <c r="AV20" s="73"/>
      <c r="AW20" s="73"/>
    </row>
    <row r="21" spans="1:49" ht="12.75">
      <c r="A21" s="19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7"/>
      <c r="AS21" s="73"/>
      <c r="AT21" s="73"/>
      <c r="AU21" s="73"/>
      <c r="AV21" s="73"/>
      <c r="AW21" s="73"/>
    </row>
    <row r="22" spans="1:49" ht="12.75">
      <c r="A22" s="23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50"/>
      <c r="AS22" s="73"/>
      <c r="AT22" s="73"/>
      <c r="AU22" s="73"/>
      <c r="AV22" s="73"/>
      <c r="AW22" s="73"/>
    </row>
    <row r="23" spans="1:49" ht="30.75" customHeight="1">
      <c r="A23" s="23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50"/>
      <c r="AS23" s="73"/>
      <c r="AT23" s="73"/>
      <c r="AU23" s="73"/>
      <c r="AV23" s="73"/>
      <c r="AW23" s="73"/>
    </row>
    <row r="24" spans="1:49" ht="12.75" hidden="1">
      <c r="A24" s="198">
        <f ca="1">TODAY()</f>
        <v>41442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7"/>
      <c r="AS24" s="73"/>
      <c r="AT24" s="73"/>
      <c r="AU24" s="73"/>
      <c r="AV24" s="73"/>
      <c r="AW24" s="73"/>
    </row>
    <row r="25" spans="1:49" ht="12.75" hidden="1">
      <c r="A25" s="19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7"/>
      <c r="AS25" s="73"/>
      <c r="AT25" s="73"/>
      <c r="AU25" s="73"/>
      <c r="AV25" s="73"/>
      <c r="AW25" s="73"/>
    </row>
    <row r="26" spans="1:49" ht="12.75" hidden="1">
      <c r="A26" s="19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7"/>
      <c r="AS26" s="73"/>
      <c r="AT26" s="73"/>
      <c r="AU26" s="73"/>
      <c r="AV26" s="73"/>
      <c r="AW26" s="73"/>
    </row>
    <row r="27" spans="1:49" ht="12.75">
      <c r="A27" s="58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7"/>
      <c r="AS27" s="73"/>
      <c r="AT27" s="73"/>
      <c r="AU27" s="73"/>
      <c r="AV27" s="73"/>
      <c r="AW27" s="73"/>
    </row>
    <row r="28" spans="1:49" ht="15.75" thickBot="1">
      <c r="A28" s="58"/>
      <c r="B28" s="162" t="s">
        <v>151</v>
      </c>
      <c r="C28" s="6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s">
        <v>278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63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7"/>
      <c r="AS28" s="73"/>
      <c r="AT28" s="73"/>
      <c r="AU28" s="73"/>
      <c r="AV28" s="73"/>
      <c r="AW28" s="73"/>
    </row>
    <row r="29" spans="1:42" ht="15.75">
      <c r="A29" s="58"/>
      <c r="B29" s="164"/>
      <c r="C29" s="273" t="s">
        <v>152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54"/>
      <c r="R29" s="54"/>
      <c r="S29" s="54"/>
      <c r="T29" s="55"/>
      <c r="U29" s="54"/>
      <c r="V29" s="54"/>
      <c r="W29" s="54"/>
      <c r="X29" s="54"/>
      <c r="Y29" s="54"/>
      <c r="Z29" s="54"/>
      <c r="AA29" s="54"/>
      <c r="AB29" s="54"/>
      <c r="AC29" s="16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7"/>
    </row>
    <row r="30" spans="1:42" ht="12.75">
      <c r="A30" s="5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7"/>
    </row>
    <row r="31" spans="1:42" ht="12.75">
      <c r="A31" s="5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7"/>
    </row>
    <row r="32" spans="1:42" ht="15.75" thickBot="1">
      <c r="A32" s="67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8"/>
    </row>
    <row r="39" spans="6:18" ht="12.75"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6:18" ht="12.75"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</row>
    <row r="41" spans="6:18" ht="12.75"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</row>
    <row r="42" spans="6:18" ht="12.75"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6:18" ht="12.75"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</row>
    <row r="44" spans="6:18" ht="12.75"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</row>
    <row r="45" spans="6:18" ht="12.75"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</sheetData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236220472440944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2013-06-14T16:41:59Z</cp:lastPrinted>
  <dcterms:created xsi:type="dcterms:W3CDTF">2013-06-14T16:35:26Z</dcterms:created>
  <dcterms:modified xsi:type="dcterms:W3CDTF">2013-06-17T20:57:40Z</dcterms:modified>
  <cp:category/>
  <cp:version/>
  <cp:contentType/>
  <cp:contentStatus/>
</cp:coreProperties>
</file>