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INGRESOS 2022 OMAR\INGRESOS MAYO JUNIO Y JULIO\"/>
    </mc:Choice>
  </mc:AlternateContent>
  <xr:revisionPtr revIDLastSave="0" documentId="8_{1E58D9B2-D847-4347-94E7-30969F8AC05A}" xr6:coauthVersionLast="47" xr6:coauthVersionMax="47" xr10:uidLastSave="{00000000-0000-0000-0000-000000000000}"/>
  <bookViews>
    <workbookView xWindow="2985" yWindow="2985" windowWidth="21600" windowHeight="11385" xr2:uid="{69A5D79D-BE1F-4A29-83E2-7FB06D6A0295}"/>
  </bookViews>
  <sheets>
    <sheet name="MAY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K33" i="1"/>
  <c r="K47" i="1" s="1"/>
  <c r="J33" i="1"/>
  <c r="I33" i="1"/>
  <c r="V24" i="1" s="1"/>
  <c r="H33" i="1"/>
  <c r="J47" i="1" s="1"/>
  <c r="G33" i="1"/>
  <c r="I32" i="1"/>
  <c r="I31" i="1"/>
  <c r="I30" i="1"/>
  <c r="K29" i="1"/>
  <c r="H29" i="1"/>
  <c r="I29" i="1" s="1"/>
  <c r="G29" i="1"/>
  <c r="I28" i="1"/>
  <c r="J27" i="1"/>
  <c r="J24" i="1" s="1"/>
  <c r="I27" i="1"/>
  <c r="I26" i="1"/>
  <c r="K25" i="1"/>
  <c r="H25" i="1"/>
  <c r="K24" i="1"/>
  <c r="G24" i="1"/>
  <c r="V23" i="1"/>
  <c r="K23" i="1"/>
  <c r="G23" i="1"/>
  <c r="G16" i="1" s="1"/>
  <c r="G15" i="1" s="1"/>
  <c r="U22" i="1"/>
  <c r="I22" i="1"/>
  <c r="V21" i="1"/>
  <c r="I21" i="1"/>
  <c r="U20" i="1"/>
  <c r="H20" i="1"/>
  <c r="I20" i="1" s="1"/>
  <c r="V19" i="1"/>
  <c r="G19" i="1"/>
  <c r="I18" i="1"/>
  <c r="K17" i="1"/>
  <c r="J17" i="1"/>
  <c r="H17" i="1"/>
  <c r="I17" i="1" s="1"/>
  <c r="K16" i="1"/>
  <c r="K46" i="1" s="1"/>
  <c r="K45" i="1" s="1"/>
  <c r="K48" i="1" s="1"/>
  <c r="J16" i="1" l="1"/>
  <c r="J15" i="1" s="1"/>
  <c r="J41" i="1" s="1"/>
  <c r="J23" i="1"/>
  <c r="J19" i="1" s="1"/>
  <c r="K19" i="1"/>
  <c r="K15" i="1"/>
  <c r="K41" i="1" s="1"/>
  <c r="G41" i="1"/>
  <c r="G17" i="1"/>
  <c r="V20" i="1"/>
  <c r="V25" i="1" s="1"/>
  <c r="H24" i="1"/>
  <c r="I25" i="1"/>
  <c r="H23" i="1" l="1"/>
  <c r="I24" i="1"/>
  <c r="I23" i="1" l="1"/>
  <c r="H19" i="1"/>
  <c r="I19" i="1" l="1"/>
  <c r="H16" i="1"/>
  <c r="I16" i="1" l="1"/>
  <c r="H15" i="1"/>
  <c r="I15" i="1" l="1"/>
  <c r="I41" i="1" s="1"/>
  <c r="H41" i="1"/>
  <c r="J46" i="1"/>
  <c r="J48" i="1" s="1"/>
  <c r="J45" i="1"/>
</calcChain>
</file>

<file path=xl/sharedStrings.xml><?xml version="1.0" encoding="utf-8"?>
<sst xmlns="http://schemas.openxmlformats.org/spreadsheetml/2006/main" count="89" uniqueCount="87">
  <si>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</si>
  <si>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</si>
  <si>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</si>
  <si>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</si>
  <si>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</si>
  <si>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</si>
  <si>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</si>
  <si>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</si>
  <si>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2022</t>
  </si>
  <si>
    <t>En pesos $</t>
  </si>
  <si>
    <t>CTA CBLE INGRESO</t>
  </si>
  <si>
    <t>DESCRIPCION CTA CBLE INGRESO</t>
  </si>
  <si>
    <t>NIV</t>
  </si>
  <si>
    <t>CONCEPTO</t>
  </si>
  <si>
    <t>Aforo vigente 2022</t>
  </si>
  <si>
    <t>Ingresos Recaudados Mayo de 2022</t>
  </si>
  <si>
    <t>Ingresos Recaudados acumulados 2022</t>
  </si>
  <si>
    <t>Ingresos por Recaudar Vigencia Anterior</t>
  </si>
  <si>
    <t>Ingresos por recaudar Junio de 2022</t>
  </si>
  <si>
    <t>INGRESOS PROPIOS</t>
  </si>
  <si>
    <t>INGRESOS CORRIENTES</t>
  </si>
  <si>
    <t>1-01</t>
  </si>
  <si>
    <t>Tributarios</t>
  </si>
  <si>
    <t>VERIFICACION DE SALDOS</t>
  </si>
  <si>
    <t>1-01-1</t>
  </si>
  <si>
    <t>Contribuciones</t>
  </si>
  <si>
    <t>MES ACTUAL</t>
  </si>
  <si>
    <t>CONSOLIDADO</t>
  </si>
  <si>
    <t>1-02</t>
  </si>
  <si>
    <t>No Tributarios</t>
  </si>
  <si>
    <t>INGRESOS NO TRIBUTARIOS</t>
  </si>
  <si>
    <t>1-02-3</t>
  </si>
  <si>
    <t>Multas, sanciones e intereses de mora</t>
  </si>
  <si>
    <t>CONVENIOS</t>
  </si>
  <si>
    <t>1-02-3-01</t>
  </si>
  <si>
    <t>Multas y sanciones</t>
  </si>
  <si>
    <t>COMISIONES</t>
  </si>
  <si>
    <t>1-02-3-01-10</t>
  </si>
  <si>
    <t>Sanciones contractuales</t>
  </si>
  <si>
    <t>VENTAS DE CONTADO</t>
  </si>
  <si>
    <t>1-02-5</t>
  </si>
  <si>
    <t>Venta de bienes y servicios</t>
  </si>
  <si>
    <t>CONTRATOS</t>
  </si>
  <si>
    <t>1-02-5-02-08-1-2</t>
  </si>
  <si>
    <t>Servicios de investigación y desarrollo en ciencias sociales y humanidades</t>
  </si>
  <si>
    <t>VENTA DE ACTIVOS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</si>
  <si>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</si>
  <si>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</si>
  <si>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</si>
  <si>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</si>
  <si>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</si>
  <si>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</si>
  <si>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</si>
  <si>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</si>
  <si>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</si>
  <si>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</si>
  <si>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</si>
  <si>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</si>
  <si>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</si>
  <si>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</si>
  <si>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</si>
  <si>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</si>
  <si>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</si>
  <si>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</si>
  <si>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</si>
  <si>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</si>
  <si>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</si>
  <si>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</si>
  <si>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</si>
  <si>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</si>
  <si>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</si>
  <si>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</si>
  <si>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</si>
  <si>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</si>
  <si>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</si>
  <si>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</si>
  <si>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</si>
  <si>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</si>
  <si>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</si>
  <si>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</si>
  <si>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</si>
  <si>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Mayo 2022</t>
  </si>
  <si>
    <t>Ingresos por recaudar Junio 2022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</si>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</sst>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49" fontId="9" fillId="0" borderId="11" xfId="0" applyNumberFormat="1" applyFont="1" applyBorder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3" fontId="14" fillId="2" borderId="11" xfId="0" applyNumberFormat="1" applyFont="1" applyFill="1" applyBorder="1" applyAlignment="1">
      <alignment horizontal="center"/>
    </xf>
    <xf numFmtId="49" fontId="2" fillId="0" borderId="11" xfId="0" applyNumberFormat="1" applyFont="1" applyBorder="1"/>
    <xf numFmtId="0" fontId="2" fillId="2" borderId="11" xfId="0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11" xfId="0" applyNumberFormat="1" applyFont="1" applyFill="1" applyBorder="1" applyAlignment="1">
      <alignment horizontal="center"/>
    </xf>
    <xf numFmtId="3" fontId="14" fillId="2" borderId="0" xfId="0" applyNumberFormat="1" applyFont="1" applyFill="1"/>
    <xf numFmtId="49" fontId="9" fillId="4" borderId="11" xfId="0" applyNumberFormat="1" applyFont="1" applyFill="1" applyBorder="1"/>
    <xf numFmtId="3" fontId="4" fillId="2" borderId="0" xfId="0" applyNumberFormat="1" applyFont="1" applyFill="1"/>
    <xf numFmtId="3" fontId="4" fillId="2" borderId="11" xfId="0" applyNumberFormat="1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/>
    </xf>
    <xf numFmtId="49" fontId="9" fillId="2" borderId="11" xfId="0" applyNumberFormat="1" applyFont="1" applyFill="1" applyBorder="1"/>
    <xf numFmtId="3" fontId="13" fillId="0" borderId="11" xfId="0" applyNumberFormat="1" applyFont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Border="1"/>
    <xf numFmtId="3" fontId="2" fillId="2" borderId="11" xfId="0" applyNumberFormat="1" applyFont="1" applyFill="1" applyBorder="1"/>
    <xf numFmtId="3" fontId="4" fillId="5" borderId="11" xfId="0" applyNumberFormat="1" applyFont="1" applyFill="1" applyBorder="1" applyAlignment="1">
      <alignment horizontal="right"/>
    </xf>
    <xf numFmtId="3" fontId="2" fillId="0" borderId="11" xfId="0" applyNumberFormat="1" applyFont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5B96339A-66B2-44EC-A12D-9C9AE7F4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FONDANE%202022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>
        <row r="25">
          <cell r="H25">
            <v>496786647</v>
          </cell>
        </row>
        <row r="26">
          <cell r="H26">
            <v>0</v>
          </cell>
        </row>
        <row r="28">
          <cell r="H28">
            <v>376769920.68000001</v>
          </cell>
        </row>
      </sheetData>
      <sheetData sheetId="1">
        <row r="25">
          <cell r="H25">
            <v>187020207</v>
          </cell>
        </row>
        <row r="26">
          <cell r="H26">
            <v>4984380.67</v>
          </cell>
        </row>
        <row r="28">
          <cell r="H28">
            <v>15263236.140000001</v>
          </cell>
        </row>
      </sheetData>
      <sheetData sheetId="2">
        <row r="25">
          <cell r="H25">
            <v>2750218163</v>
          </cell>
        </row>
        <row r="26">
          <cell r="H26">
            <v>234401658.81999999</v>
          </cell>
        </row>
        <row r="28">
          <cell r="H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>
        <row r="15">
          <cell r="I15">
            <v>4311739317.8100004</v>
          </cell>
        </row>
        <row r="16">
          <cell r="I16">
            <v>4311739317.8100004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4311739317.8100004</v>
          </cell>
          <cell r="A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4311739317.8100004</v>
          </cell>
        </row>
        <row r="24">
          <cell r="I24">
            <v>4311739317.8100004</v>
          </cell>
        </row>
        <row r="25">
          <cell r="H25">
            <v>0</v>
          </cell>
          <cell r="I25">
            <v>3434025017</v>
          </cell>
        </row>
        <row r="26">
          <cell r="H26">
            <v>0</v>
          </cell>
          <cell r="I26">
            <v>239386039.48999998</v>
          </cell>
        </row>
        <row r="27">
          <cell r="I27">
            <v>0</v>
          </cell>
        </row>
        <row r="28">
          <cell r="H28">
            <v>246295104.5</v>
          </cell>
          <cell r="I28">
            <v>638328261.31999993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3FDA-8261-41DC-8F59-BBA9814BD166}">
  <sheetPr>
    <tabColor theme="5" tint="-0.249977111117893"/>
  </sheetPr>
  <dimension ref="A1:BI894"/>
  <sheetViews>
    <sheetView tabSelected="1" topLeftCell="C1" zoomScale="70" zoomScaleNormal="70" workbookViewId="0">
      <selection activeCell="H24" sqref="H24:K28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24" customWidth="1"/>
    <col min="11" max="11" width="27.42578125" style="124" customWidth="1"/>
    <col min="12" max="24" width="39.5703125" style="2" customWidth="1"/>
    <col min="25" max="25" width="20.7109375" style="2" customWidth="1"/>
    <col min="26" max="26" width="11.42578125" style="2"/>
    <col min="27" max="27" width="18.5703125" style="2" customWidth="1"/>
    <col min="28" max="61" width="11.42578125" style="2"/>
    <col min="62" max="16384" width="11.42578125" style="1"/>
  </cols>
  <sheetData>
    <row r="1" spans="1:61" x14ac:dyDescent="0.25">
      <c r="C1" s="2"/>
      <c r="D1" s="2"/>
      <c r="E1" s="2"/>
      <c r="F1" s="2"/>
      <c r="G1" s="2"/>
      <c r="H1" s="2"/>
      <c r="I1" s="2"/>
      <c r="J1" s="3"/>
      <c r="K1" s="4"/>
    </row>
    <row r="2" spans="1:61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</row>
    <row r="3" spans="1:61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</row>
    <row r="4" spans="1:61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</row>
    <row r="5" spans="1:61" x14ac:dyDescent="0.25">
      <c r="C5" s="2"/>
      <c r="D5" s="2"/>
      <c r="E5" s="2"/>
      <c r="F5" s="2"/>
      <c r="G5" s="2"/>
      <c r="H5" s="2"/>
      <c r="I5" s="2"/>
      <c r="J5" s="3"/>
      <c r="K5" s="4"/>
    </row>
    <row r="6" spans="1:61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61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</row>
    <row r="8" spans="1:61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</row>
    <row r="9" spans="1:61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</row>
    <row r="10" spans="1:61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</row>
    <row r="11" spans="1:61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</row>
    <row r="12" spans="1:61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</row>
    <row r="13" spans="1:61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</row>
    <row r="14" spans="1:61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s="40" customFormat="1" ht="18" customHeight="1" x14ac:dyDescent="0.35">
      <c r="C15" s="41"/>
      <c r="D15" s="42"/>
      <c r="E15" s="42" t="s">
        <v>19</v>
      </c>
      <c r="F15" s="42"/>
      <c r="G15" s="43">
        <f>+G16</f>
        <v>32053000000</v>
      </c>
      <c r="H15" s="43">
        <f>H16+H33</f>
        <v>177688717</v>
      </c>
      <c r="I15" s="43">
        <f>H15+[1]ABRIL!I15</f>
        <v>4489428034.8100004</v>
      </c>
      <c r="J15" s="43">
        <f>J$16+J$33</f>
        <v>0</v>
      </c>
      <c r="K15" s="43">
        <f>K16</f>
        <v>267709149</v>
      </c>
      <c r="L15" s="41"/>
      <c r="M15" s="41"/>
      <c r="N15" s="41"/>
      <c r="O15" s="41"/>
      <c r="P15" s="41"/>
      <c r="Q15" s="41"/>
      <c r="R15" s="41"/>
      <c r="S15" s="41"/>
      <c r="T15" s="41"/>
      <c r="W15" s="41"/>
      <c r="X15" s="41"/>
      <c r="Y15" s="41"/>
      <c r="Z15" s="44"/>
      <c r="AA15" s="41"/>
      <c r="AB15" s="44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</row>
    <row r="16" spans="1:61" s="45" customFormat="1" ht="18" customHeight="1" x14ac:dyDescent="0.35">
      <c r="C16" s="46"/>
      <c r="D16" s="47">
        <v>1</v>
      </c>
      <c r="E16" s="48" t="s">
        <v>20</v>
      </c>
      <c r="F16" s="48"/>
      <c r="G16" s="49">
        <f>G23+G29+G33</f>
        <v>32053000000</v>
      </c>
      <c r="H16" s="49">
        <f>H17+H19+H29</f>
        <v>174753745</v>
      </c>
      <c r="I16" s="49">
        <f>H16+[1]ABRIL!I16</f>
        <v>4486493062.8100004</v>
      </c>
      <c r="J16" s="49">
        <f>J$17+J$19</f>
        <v>0</v>
      </c>
      <c r="K16" s="49">
        <f>K23+K29+K33</f>
        <v>267709149</v>
      </c>
      <c r="L16" s="46"/>
      <c r="M16" s="46"/>
      <c r="N16" s="46"/>
      <c r="O16" s="46"/>
      <c r="P16" s="46"/>
      <c r="Q16" s="46"/>
      <c r="R16" s="46"/>
      <c r="S16" s="46"/>
      <c r="T16" s="46"/>
      <c r="U16" s="44"/>
      <c r="V16" s="44"/>
      <c r="W16" s="46"/>
      <c r="X16" s="46"/>
      <c r="Y16" s="46"/>
      <c r="Z16" s="46"/>
      <c r="AA16" s="46"/>
      <c r="AB16" s="44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</row>
    <row r="17" spans="1:61" s="50" customFormat="1" ht="18" customHeight="1" outlineLevel="2" x14ac:dyDescent="0.35">
      <c r="C17" s="10"/>
      <c r="D17" s="51" t="s">
        <v>21</v>
      </c>
      <c r="E17" s="52" t="s">
        <v>22</v>
      </c>
      <c r="F17" s="53"/>
      <c r="G17" s="54">
        <f>G15-G16</f>
        <v>0</v>
      </c>
      <c r="H17" s="54">
        <f>H18</f>
        <v>0</v>
      </c>
      <c r="I17" s="54">
        <f>H17+[1]ABRIL!I17</f>
        <v>0</v>
      </c>
      <c r="J17" s="54">
        <f t="shared" ref="J17:K17" si="0">J18</f>
        <v>0</v>
      </c>
      <c r="K17" s="54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55" t="s">
        <v>23</v>
      </c>
      <c r="V17" s="55"/>
      <c r="W17" s="55"/>
      <c r="X17" s="55"/>
      <c r="Y17" s="10"/>
      <c r="Z17" s="10"/>
      <c r="AA17" s="10"/>
      <c r="AB17" s="44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s="12" customFormat="1" ht="18" customHeight="1" outlineLevel="2" x14ac:dyDescent="0.35">
      <c r="C18" s="13"/>
      <c r="D18" s="56" t="s">
        <v>24</v>
      </c>
      <c r="E18" s="57" t="s">
        <v>25</v>
      </c>
      <c r="F18" s="57"/>
      <c r="G18" s="58">
        <v>0</v>
      </c>
      <c r="H18" s="58">
        <v>0</v>
      </c>
      <c r="I18" s="58">
        <f>H18+[1]ABRIL!I18</f>
        <v>0</v>
      </c>
      <c r="J18" s="58"/>
      <c r="K18" s="58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59" t="s">
        <v>26</v>
      </c>
      <c r="V18" s="55" t="s">
        <v>27</v>
      </c>
      <c r="W18" s="55"/>
      <c r="X18" s="55"/>
      <c r="Y18" s="60"/>
      <c r="Z18" s="13"/>
      <c r="AA18" s="13"/>
      <c r="AB18" s="44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</row>
    <row r="19" spans="1:61" s="50" customFormat="1" ht="18" customHeight="1" outlineLevel="2" x14ac:dyDescent="0.35">
      <c r="C19" s="10"/>
      <c r="D19" s="61" t="s">
        <v>28</v>
      </c>
      <c r="E19" s="49" t="s">
        <v>29</v>
      </c>
      <c r="F19" s="49"/>
      <c r="G19" s="49">
        <f>G23+G33</f>
        <v>32053000000</v>
      </c>
      <c r="H19" s="49">
        <f>H20+H23</f>
        <v>174753745</v>
      </c>
      <c r="I19" s="49">
        <f>H19+[1]ABRIL!I19</f>
        <v>4486493062.8100004</v>
      </c>
      <c r="J19" s="49">
        <f>J23+J29+J33</f>
        <v>0</v>
      </c>
      <c r="K19" s="49">
        <f>K23+K33</f>
        <v>267709149</v>
      </c>
      <c r="L19" s="10"/>
      <c r="M19" s="10"/>
      <c r="N19" s="10"/>
      <c r="O19" s="10"/>
      <c r="P19" s="10"/>
      <c r="Q19" s="10"/>
      <c r="R19" s="10"/>
      <c r="S19" s="10"/>
      <c r="T19" s="10"/>
      <c r="U19" s="63">
        <v>0</v>
      </c>
      <c r="V19" s="63">
        <f>U19+[1]ABRIL!AI19</f>
        <v>0</v>
      </c>
      <c r="W19" s="64" t="s">
        <v>30</v>
      </c>
      <c r="X19" s="64"/>
      <c r="Y19" s="62"/>
      <c r="Z19" s="10"/>
      <c r="AA19" s="10"/>
      <c r="AB19" s="44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s="50" customFormat="1" ht="18" customHeight="1" outlineLevel="2" x14ac:dyDescent="0.35">
      <c r="C20" s="10"/>
      <c r="D20" s="65" t="s">
        <v>31</v>
      </c>
      <c r="E20" s="66" t="s">
        <v>32</v>
      </c>
      <c r="F20" s="66"/>
      <c r="G20" s="67">
        <v>0</v>
      </c>
      <c r="H20" s="67">
        <f>H21+H22</f>
        <v>0</v>
      </c>
      <c r="I20" s="67">
        <f>H20+[1]ABRIL!I20</f>
        <v>0</v>
      </c>
      <c r="J20" s="67">
        <v>0</v>
      </c>
      <c r="K20" s="67"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63">
        <f>43753763+105300331+25699651</f>
        <v>174753745</v>
      </c>
      <c r="V20" s="63">
        <f>[1]ENERO!H25+[1]FEBRERO!H25+[1]MARZO!H25+[1]ABRIL!H25+MAYO!H25</f>
        <v>3608778762</v>
      </c>
      <c r="W20" s="68" t="s">
        <v>33</v>
      </c>
      <c r="X20" s="68"/>
      <c r="Y20" s="62"/>
      <c r="Z20" s="10"/>
      <c r="AA20" s="10"/>
      <c r="AB20" s="44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s="50" customFormat="1" ht="18" customHeight="1" outlineLevel="2" x14ac:dyDescent="0.35">
      <c r="C21" s="10"/>
      <c r="D21" s="69" t="s">
        <v>34</v>
      </c>
      <c r="E21" s="70" t="s">
        <v>35</v>
      </c>
      <c r="F21" s="70"/>
      <c r="G21" s="71">
        <v>0</v>
      </c>
      <c r="H21" s="71">
        <v>0</v>
      </c>
      <c r="I21" s="71">
        <f>H21+[1]ABRIL!I21</f>
        <v>0</v>
      </c>
      <c r="J21" s="71">
        <v>0</v>
      </c>
      <c r="K21" s="71"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63"/>
      <c r="V21" s="72">
        <f>[1]ENERO!H26+[1]FEBRERO!H26+[1]MARZO!H26+[1]ABRIL!H26+MAYO!H26</f>
        <v>239386039.48999998</v>
      </c>
      <c r="W21" s="68" t="s">
        <v>36</v>
      </c>
      <c r="X21" s="68"/>
      <c r="Y21" s="62"/>
      <c r="Z21" s="10"/>
      <c r="AA21" s="10"/>
      <c r="AB21" s="44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s="50" customFormat="1" ht="18" customHeight="1" outlineLevel="2" x14ac:dyDescent="0.35">
      <c r="C22" s="10"/>
      <c r="D22" s="69" t="s">
        <v>37</v>
      </c>
      <c r="E22" s="73" t="s">
        <v>38</v>
      </c>
      <c r="F22" s="73"/>
      <c r="G22" s="71">
        <v>0</v>
      </c>
      <c r="H22" s="71">
        <v>0</v>
      </c>
      <c r="I22" s="71">
        <f>H22+[1]ABRIL!I22</f>
        <v>0</v>
      </c>
      <c r="J22" s="71">
        <v>0</v>
      </c>
      <c r="K22" s="71"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63">
        <f>H27</f>
        <v>0</v>
      </c>
      <c r="V22" s="63"/>
      <c r="W22" s="68" t="s">
        <v>39</v>
      </c>
      <c r="X22" s="68"/>
      <c r="Y22" s="62"/>
      <c r="Z22" s="10"/>
      <c r="AA22" s="10"/>
      <c r="AB22" s="44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s="12" customFormat="1" ht="18" customHeight="1" outlineLevel="3" x14ac:dyDescent="0.35">
      <c r="C23" s="13"/>
      <c r="D23" s="65" t="s">
        <v>40</v>
      </c>
      <c r="E23" s="68" t="s">
        <v>41</v>
      </c>
      <c r="F23" s="68"/>
      <c r="G23" s="74">
        <f>SUM(G25:G28)</f>
        <v>32053000000</v>
      </c>
      <c r="H23" s="74">
        <f>H24</f>
        <v>174753745</v>
      </c>
      <c r="I23" s="74">
        <f>H23+[1]ABRIL!I23</f>
        <v>4486493062.8100004</v>
      </c>
      <c r="J23" s="74">
        <f>SUM(J25:J28)</f>
        <v>0</v>
      </c>
      <c r="K23" s="74">
        <f>K25+K26+K27+K28</f>
        <v>267709149</v>
      </c>
      <c r="L23" s="13"/>
      <c r="M23" s="13"/>
      <c r="N23" s="13"/>
      <c r="O23" s="13"/>
      <c r="P23" s="13"/>
      <c r="Q23" s="13"/>
      <c r="R23" s="13"/>
      <c r="S23" s="13"/>
      <c r="T23" s="13"/>
      <c r="U23" s="63"/>
      <c r="V23" s="63">
        <f>[1]ENERO!H28+[1]FEBRERO!H28+[1]MARZO!H28+[1]ABRIL!H28+MAYO!H28</f>
        <v>638328261.31999993</v>
      </c>
      <c r="W23" s="68" t="s">
        <v>42</v>
      </c>
      <c r="X23" s="68"/>
      <c r="Y23" s="16"/>
      <c r="Z23" s="13"/>
      <c r="AA23" s="13"/>
      <c r="AB23" s="44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</row>
    <row r="24" spans="1:61" s="12" customFormat="1" ht="36" customHeight="1" outlineLevel="3" x14ac:dyDescent="0.35">
      <c r="C24" s="13"/>
      <c r="D24" s="75" t="s">
        <v>43</v>
      </c>
      <c r="E24" s="76" t="s">
        <v>44</v>
      </c>
      <c r="F24" s="76"/>
      <c r="G24" s="77">
        <f>G25+G26++G27+G28</f>
        <v>32053000000</v>
      </c>
      <c r="H24" s="77">
        <f>H25+H26+H27+H28</f>
        <v>174753745</v>
      </c>
      <c r="I24" s="77">
        <f>H24+[1]ABRIL!I24</f>
        <v>4486493062.8100004</v>
      </c>
      <c r="J24" s="77">
        <f>J25+J26+J27+J28</f>
        <v>0</v>
      </c>
      <c r="K24" s="77">
        <f>K25+K26+K27+K28</f>
        <v>267709149</v>
      </c>
      <c r="L24" s="13"/>
      <c r="M24" s="13"/>
      <c r="N24" s="13"/>
      <c r="O24" s="13"/>
      <c r="P24" s="13"/>
      <c r="Q24" s="13"/>
      <c r="R24" s="13"/>
      <c r="S24" s="13"/>
      <c r="T24" s="13"/>
      <c r="U24" s="63"/>
      <c r="V24" s="63">
        <f>I33</f>
        <v>2934972</v>
      </c>
      <c r="W24" s="68" t="s">
        <v>45</v>
      </c>
      <c r="X24" s="68"/>
      <c r="Y24" s="13"/>
      <c r="Z24" s="13"/>
      <c r="AA24" s="13"/>
      <c r="AB24" s="44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</row>
    <row r="25" spans="1:61" s="12" customFormat="1" ht="18" customHeight="1" outlineLevel="3" x14ac:dyDescent="0.35">
      <c r="A25" s="12">
        <v>245301</v>
      </c>
      <c r="B25" s="78" t="s">
        <v>46</v>
      </c>
      <c r="C25" s="13"/>
      <c r="D25" s="69" t="s">
        <v>47</v>
      </c>
      <c r="E25" s="57" t="s">
        <v>48</v>
      </c>
      <c r="F25" s="57"/>
      <c r="G25" s="71">
        <v>30000000000</v>
      </c>
      <c r="H25" s="71">
        <f>43753763+105300331+25699651</f>
        <v>174753745</v>
      </c>
      <c r="I25" s="71">
        <f>H25+[1]ABRIL!I25</f>
        <v>3608778762</v>
      </c>
      <c r="J25" s="71">
        <v>0</v>
      </c>
      <c r="K25" s="71">
        <f>234709149+33000000</f>
        <v>267709149</v>
      </c>
      <c r="L25" s="13"/>
      <c r="M25" s="13"/>
      <c r="N25" s="13"/>
      <c r="O25" s="13"/>
      <c r="P25" s="13"/>
      <c r="Q25" s="13"/>
      <c r="R25" s="13"/>
      <c r="S25" s="13"/>
      <c r="T25" s="13"/>
      <c r="U25" s="62"/>
      <c r="V25" s="44">
        <f>SUM(V19:V24)</f>
        <v>4489428034.8099995</v>
      </c>
      <c r="W25" s="13"/>
      <c r="X25" s="13"/>
      <c r="Y25" s="13"/>
      <c r="Z25" s="13"/>
      <c r="AA25" s="13"/>
      <c r="AB25" s="44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</row>
    <row r="26" spans="1:61" s="12" customFormat="1" ht="23.25" customHeight="1" outlineLevel="3" x14ac:dyDescent="0.35">
      <c r="C26" s="13"/>
      <c r="D26" s="69" t="s">
        <v>49</v>
      </c>
      <c r="E26" s="57" t="s">
        <v>50</v>
      </c>
      <c r="F26" s="57"/>
      <c r="G26" s="71">
        <v>643000000</v>
      </c>
      <c r="H26" s="71">
        <v>0</v>
      </c>
      <c r="I26" s="71">
        <f>H26+[1]ABRIL!I26</f>
        <v>239386039.48999998</v>
      </c>
      <c r="J26" s="71">
        <v>0</v>
      </c>
      <c r="K26" s="71">
        <v>0</v>
      </c>
      <c r="L26" s="13"/>
      <c r="M26" s="13"/>
      <c r="N26" s="13"/>
      <c r="O26" s="13"/>
      <c r="P26" s="13"/>
      <c r="Q26" s="13"/>
      <c r="R26" s="13"/>
      <c r="S26" s="13"/>
      <c r="T26" s="13"/>
      <c r="U26" s="44"/>
      <c r="V26" s="44"/>
      <c r="W26" s="13"/>
      <c r="X26" s="13"/>
      <c r="Y26" s="13"/>
      <c r="Z26" s="13"/>
      <c r="AA26" s="13"/>
      <c r="AB26" s="44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</row>
    <row r="27" spans="1:61" s="12" customFormat="1" ht="22.5" customHeight="1" outlineLevel="3" x14ac:dyDescent="0.35">
      <c r="A27" s="12">
        <v>439005</v>
      </c>
      <c r="B27" s="78" t="s">
        <v>51</v>
      </c>
      <c r="C27" s="13"/>
      <c r="D27" s="69" t="s">
        <v>52</v>
      </c>
      <c r="E27" s="57" t="s">
        <v>53</v>
      </c>
      <c r="F27" s="57"/>
      <c r="G27" s="71">
        <v>10000000</v>
      </c>
      <c r="H27" s="71">
        <v>0</v>
      </c>
      <c r="I27" s="71">
        <f>H27+[1]ABRIL!I27</f>
        <v>0</v>
      </c>
      <c r="J27" s="71">
        <f>18965760-18965760</f>
        <v>0</v>
      </c>
      <c r="K27" s="71">
        <v>0</v>
      </c>
      <c r="L27" s="13"/>
      <c r="M27" s="13"/>
      <c r="N27" s="13"/>
      <c r="O27" s="13"/>
      <c r="P27" s="13"/>
      <c r="Q27" s="13"/>
      <c r="R27" s="13"/>
      <c r="S27" s="13"/>
      <c r="T27" s="13"/>
      <c r="U27" s="44"/>
      <c r="V27" s="44"/>
      <c r="W27" s="13"/>
      <c r="X27" s="13"/>
      <c r="Y27" s="13"/>
      <c r="Z27" s="13"/>
      <c r="AA27" s="13"/>
      <c r="AB27" s="44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</row>
    <row r="28" spans="1:61" s="12" customFormat="1" ht="18" customHeight="1" outlineLevel="3" x14ac:dyDescent="0.35">
      <c r="A28" s="12">
        <v>439014</v>
      </c>
      <c r="B28" s="78" t="s">
        <v>54</v>
      </c>
      <c r="C28" s="13"/>
      <c r="D28" s="69" t="s">
        <v>55</v>
      </c>
      <c r="E28" s="57" t="s">
        <v>56</v>
      </c>
      <c r="F28" s="57"/>
      <c r="G28" s="71">
        <v>1400000000</v>
      </c>
      <c r="H28" s="71">
        <v>0</v>
      </c>
      <c r="I28" s="71">
        <f>H28+[1]ABRIL!I28</f>
        <v>638328261.31999993</v>
      </c>
      <c r="J28" s="71">
        <v>0</v>
      </c>
      <c r="K28" s="71"/>
      <c r="L28" s="13"/>
      <c r="M28" s="13"/>
      <c r="N28" s="13"/>
      <c r="O28" s="13"/>
      <c r="P28" s="13"/>
      <c r="Q28" s="13"/>
      <c r="R28" s="13"/>
      <c r="S28" s="13"/>
      <c r="T28" s="13"/>
      <c r="U28" s="44"/>
      <c r="V28" s="44"/>
      <c r="W28" s="13"/>
      <c r="X28" s="13"/>
      <c r="Y28" s="13"/>
      <c r="Z28" s="13"/>
      <c r="AA28" s="13"/>
      <c r="AB28" s="44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</row>
    <row r="29" spans="1:61" s="12" customFormat="1" ht="20.25" hidden="1" outlineLevel="3" x14ac:dyDescent="0.35">
      <c r="C29" s="79"/>
      <c r="D29" s="80"/>
      <c r="E29" s="81" t="s">
        <v>57</v>
      </c>
      <c r="F29" s="80"/>
      <c r="G29" s="82">
        <f>G30+G31+G32</f>
        <v>0</v>
      </c>
      <c r="H29" s="82">
        <f>H30+H31</f>
        <v>0</v>
      </c>
      <c r="I29" s="83">
        <f>H29+[1]MARZO!I29</f>
        <v>0</v>
      </c>
      <c r="J29" s="82">
        <v>0</v>
      </c>
      <c r="K29" s="84">
        <f t="shared" ref="K29" si="1">SUM(K30:K32)</f>
        <v>0</v>
      </c>
      <c r="L29" s="13"/>
      <c r="M29" s="13"/>
      <c r="N29" s="13"/>
      <c r="O29" s="13"/>
      <c r="P29" s="13"/>
      <c r="Q29" s="13"/>
      <c r="R29" s="13"/>
      <c r="S29" s="13"/>
      <c r="T29" s="13"/>
      <c r="U29" s="44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</row>
    <row r="30" spans="1:61" s="12" customFormat="1" ht="18" hidden="1" customHeight="1" outlineLevel="3" x14ac:dyDescent="0.35">
      <c r="A30" s="12" t="s">
        <v>58</v>
      </c>
      <c r="B30" s="78" t="s">
        <v>59</v>
      </c>
      <c r="C30" s="79"/>
      <c r="D30" s="85"/>
      <c r="E30" s="86" t="s">
        <v>60</v>
      </c>
      <c r="F30" s="85"/>
      <c r="G30" s="83">
        <v>0</v>
      </c>
      <c r="H30" s="83">
        <v>0</v>
      </c>
      <c r="I30" s="83">
        <f>H30+[1]MARZO!I30</f>
        <v>0</v>
      </c>
      <c r="J30" s="83">
        <v>0</v>
      </c>
      <c r="K30" s="83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44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</row>
    <row r="31" spans="1:61" s="12" customFormat="1" ht="18" hidden="1" customHeight="1" outlineLevel="3" x14ac:dyDescent="0.35">
      <c r="A31" s="12">
        <v>480819</v>
      </c>
      <c r="B31" s="78" t="s">
        <v>61</v>
      </c>
      <c r="C31" s="79"/>
      <c r="D31" s="85"/>
      <c r="E31" s="86" t="s">
        <v>62</v>
      </c>
      <c r="F31" s="85"/>
      <c r="G31" s="83">
        <v>0</v>
      </c>
      <c r="H31" s="83"/>
      <c r="I31" s="83">
        <f>H31+[1]MARZO!I31</f>
        <v>0</v>
      </c>
      <c r="J31" s="83">
        <v>0</v>
      </c>
      <c r="K31" s="83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44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</row>
    <row r="32" spans="1:61" s="12" customFormat="1" ht="18" hidden="1" customHeight="1" outlineLevel="3" x14ac:dyDescent="0.35">
      <c r="A32" s="12">
        <v>480522</v>
      </c>
      <c r="B32" s="78" t="s">
        <v>63</v>
      </c>
      <c r="C32" s="79"/>
      <c r="D32" s="87"/>
      <c r="E32" s="88" t="s">
        <v>64</v>
      </c>
      <c r="F32" s="88"/>
      <c r="G32" s="71">
        <v>0</v>
      </c>
      <c r="H32" s="71">
        <v>0</v>
      </c>
      <c r="I32" s="71">
        <f>H32+'[2]JULIO 2020'!I32</f>
        <v>0</v>
      </c>
      <c r="J32" s="71">
        <v>0</v>
      </c>
      <c r="K32" s="71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44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</row>
    <row r="33" spans="1:61" s="45" customFormat="1" ht="18" customHeight="1" x14ac:dyDescent="0.35">
      <c r="A33" s="12"/>
      <c r="C33" s="89"/>
      <c r="D33" s="90">
        <v>2</v>
      </c>
      <c r="E33" s="48" t="s">
        <v>65</v>
      </c>
      <c r="F33" s="48"/>
      <c r="G33" s="49">
        <f>G34+G35+G36+G37+G38+G39+G40</f>
        <v>0</v>
      </c>
      <c r="H33" s="49">
        <f>H34+H35+H36+H37+H38+H39+H40</f>
        <v>2934972</v>
      </c>
      <c r="I33" s="49">
        <f>H33+[1]ABRIL!I33</f>
        <v>2934972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4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</row>
    <row r="34" spans="1:61" ht="18" customHeight="1" x14ac:dyDescent="0.25">
      <c r="A34" s="1">
        <v>480535</v>
      </c>
      <c r="B34" s="1" t="s">
        <v>66</v>
      </c>
      <c r="C34" s="91"/>
      <c r="D34" s="92" t="s">
        <v>67</v>
      </c>
      <c r="E34" s="88" t="s">
        <v>68</v>
      </c>
      <c r="F34" s="88"/>
      <c r="G34" s="71">
        <v>0</v>
      </c>
      <c r="H34" s="71">
        <v>0</v>
      </c>
      <c r="I34" s="71">
        <f>H34+[1]ABRIL!I34</f>
        <v>0</v>
      </c>
      <c r="J34" s="71">
        <v>0</v>
      </c>
      <c r="K34" s="71">
        <v>0</v>
      </c>
    </row>
    <row r="35" spans="1:61" ht="18" customHeight="1" x14ac:dyDescent="0.25">
      <c r="C35" s="91"/>
      <c r="D35" s="93" t="s">
        <v>69</v>
      </c>
      <c r="E35" s="88" t="s">
        <v>70</v>
      </c>
      <c r="F35" s="88"/>
      <c r="G35" s="71">
        <v>0</v>
      </c>
      <c r="H35" s="71">
        <v>0</v>
      </c>
      <c r="I35" s="71">
        <f>H35+[1]ABRIL!I35</f>
        <v>0</v>
      </c>
      <c r="J35" s="71">
        <v>0</v>
      </c>
      <c r="K35" s="71">
        <v>0</v>
      </c>
    </row>
    <row r="36" spans="1:61" s="12" customFormat="1" ht="18" customHeight="1" x14ac:dyDescent="0.25">
      <c r="C36" s="79"/>
      <c r="D36" s="93" t="s">
        <v>71</v>
      </c>
      <c r="E36" s="94" t="s">
        <v>72</v>
      </c>
      <c r="F36" s="87"/>
      <c r="G36" s="71">
        <v>0</v>
      </c>
      <c r="H36" s="71">
        <v>2934972</v>
      </c>
      <c r="I36" s="71">
        <f>H36+[1]ABRIL!I36</f>
        <v>2934972</v>
      </c>
      <c r="J36" s="71">
        <v>0</v>
      </c>
      <c r="K36" s="71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</row>
    <row r="37" spans="1:61" s="12" customFormat="1" ht="18" customHeight="1" x14ac:dyDescent="0.25">
      <c r="C37" s="79"/>
      <c r="D37" s="93" t="s">
        <v>73</v>
      </c>
      <c r="E37" s="94" t="s">
        <v>74</v>
      </c>
      <c r="F37" s="87"/>
      <c r="G37" s="71">
        <v>0</v>
      </c>
      <c r="H37" s="71">
        <v>0</v>
      </c>
      <c r="I37" s="71">
        <f>H37+[1]ABRIL!I37</f>
        <v>0</v>
      </c>
      <c r="J37" s="71">
        <v>0</v>
      </c>
      <c r="K37" s="71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</row>
    <row r="38" spans="1:61" s="12" customFormat="1" ht="18" customHeight="1" x14ac:dyDescent="0.25">
      <c r="C38" s="79"/>
      <c r="D38" s="93" t="s">
        <v>75</v>
      </c>
      <c r="E38" s="88" t="s">
        <v>76</v>
      </c>
      <c r="F38" s="88"/>
      <c r="G38" s="71">
        <v>0</v>
      </c>
      <c r="H38" s="71">
        <v>0</v>
      </c>
      <c r="I38" s="71">
        <f>H38+[1]ABRIL!I38</f>
        <v>0</v>
      </c>
      <c r="J38" s="71">
        <v>0</v>
      </c>
      <c r="K38" s="71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</row>
    <row r="39" spans="1:61" s="12" customFormat="1" ht="18" customHeight="1" thickBot="1" x14ac:dyDescent="0.3">
      <c r="C39" s="79"/>
      <c r="D39" s="93" t="s">
        <v>77</v>
      </c>
      <c r="E39" s="88" t="s">
        <v>78</v>
      </c>
      <c r="F39" s="88"/>
      <c r="G39" s="71">
        <v>0</v>
      </c>
      <c r="H39" s="71">
        <v>0</v>
      </c>
      <c r="I39" s="71">
        <f>H39+[1]ABRIL!I39</f>
        <v>0</v>
      </c>
      <c r="J39" s="71">
        <v>0</v>
      </c>
      <c r="K39" s="71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</row>
    <row r="40" spans="1:61" ht="18" hidden="1" customHeight="1" x14ac:dyDescent="0.3">
      <c r="C40" s="91"/>
      <c r="D40" s="87">
        <v>3260</v>
      </c>
      <c r="E40" s="94" t="s">
        <v>61</v>
      </c>
      <c r="F40" s="87"/>
      <c r="G40" s="71">
        <v>0</v>
      </c>
      <c r="H40" s="71">
        <v>0</v>
      </c>
      <c r="I40" s="71">
        <v>0</v>
      </c>
      <c r="J40" s="71">
        <v>0</v>
      </c>
      <c r="K40" s="71">
        <v>0</v>
      </c>
    </row>
    <row r="41" spans="1:61" s="40" customFormat="1" ht="18" customHeight="1" thickBot="1" x14ac:dyDescent="0.4">
      <c r="C41" s="95"/>
      <c r="D41" s="96" t="s">
        <v>79</v>
      </c>
      <c r="E41" s="97"/>
      <c r="F41" s="98"/>
      <c r="G41" s="99">
        <f>G15</f>
        <v>32053000000</v>
      </c>
      <c r="H41" s="99">
        <f t="shared" ref="H41:K41" si="2">H15</f>
        <v>177688717</v>
      </c>
      <c r="I41" s="99">
        <f t="shared" si="2"/>
        <v>4489428034.8100004</v>
      </c>
      <c r="J41" s="99">
        <f t="shared" si="2"/>
        <v>0</v>
      </c>
      <c r="K41" s="99">
        <f t="shared" si="2"/>
        <v>267709149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</row>
    <row r="42" spans="1:61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61" s="100" customFormat="1" ht="36.75" customHeight="1" thickBot="1" x14ac:dyDescent="0.25">
      <c r="C43" s="101"/>
      <c r="D43" s="101"/>
      <c r="E43" s="102" t="s">
        <v>80</v>
      </c>
      <c r="F43" s="102"/>
      <c r="G43" s="102"/>
      <c r="H43" s="102"/>
      <c r="I43" s="102"/>
      <c r="J43" s="102"/>
      <c r="K43" s="102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</row>
    <row r="44" spans="1:61" s="103" customFormat="1" ht="35.25" customHeight="1" thickBot="1" x14ac:dyDescent="0.25">
      <c r="C44" s="104"/>
      <c r="D44" s="104"/>
      <c r="E44" s="105" t="s">
        <v>81</v>
      </c>
      <c r="F44" s="106"/>
      <c r="G44" s="106"/>
      <c r="H44" s="106"/>
      <c r="I44" s="106"/>
      <c r="J44" s="107"/>
      <c r="K44" s="108" t="s">
        <v>82</v>
      </c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</row>
    <row r="45" spans="1:61" s="12" customFormat="1" ht="18" customHeight="1" x14ac:dyDescent="0.3">
      <c r="C45" s="13"/>
      <c r="D45" s="13"/>
      <c r="E45" s="109" t="s">
        <v>83</v>
      </c>
      <c r="F45" s="110"/>
      <c r="G45" s="110"/>
      <c r="H45" s="110"/>
      <c r="I45" s="111"/>
      <c r="J45" s="112">
        <f>I16+I29+I33</f>
        <v>4489428034.8100004</v>
      </c>
      <c r="K45" s="112">
        <f>SUM(K46:K47)</f>
        <v>267709149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</row>
    <row r="46" spans="1:61" s="12" customFormat="1" ht="18" customHeight="1" x14ac:dyDescent="0.3">
      <c r="C46" s="13"/>
      <c r="D46" s="13"/>
      <c r="E46" s="113" t="s">
        <v>84</v>
      </c>
      <c r="F46" s="114"/>
      <c r="G46" s="114"/>
      <c r="H46" s="114"/>
      <c r="I46" s="115"/>
      <c r="J46" s="116">
        <f>+I16</f>
        <v>4486493062.8100004</v>
      </c>
      <c r="K46" s="116">
        <f>K16+K33</f>
        <v>267709149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</row>
    <row r="47" spans="1:61" s="12" customFormat="1" ht="18" customHeight="1" x14ac:dyDescent="0.3">
      <c r="C47" s="13"/>
      <c r="D47" s="13"/>
      <c r="E47" s="113" t="s">
        <v>85</v>
      </c>
      <c r="F47" s="114"/>
      <c r="G47" s="114"/>
      <c r="H47" s="114"/>
      <c r="I47" s="115"/>
      <c r="J47" s="117">
        <f>H33</f>
        <v>2934972</v>
      </c>
      <c r="K47" s="117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</row>
    <row r="48" spans="1:61" s="12" customFormat="1" ht="18" customHeight="1" thickBot="1" x14ac:dyDescent="0.35">
      <c r="C48" s="13"/>
      <c r="D48" s="13"/>
      <c r="E48" s="118" t="s">
        <v>86</v>
      </c>
      <c r="F48" s="119"/>
      <c r="G48" s="119"/>
      <c r="H48" s="119"/>
      <c r="I48" s="120"/>
      <c r="J48" s="121">
        <f>SUM(J46:J47)</f>
        <v>4489428034.8100004</v>
      </c>
      <c r="K48" s="121">
        <f>K45</f>
        <v>267709149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2"/>
      <c r="E52" s="122"/>
      <c r="F52" s="122"/>
      <c r="G52" s="122"/>
      <c r="H52" s="122"/>
      <c r="I52" s="122"/>
      <c r="J52" s="122"/>
      <c r="K52" s="122"/>
    </row>
    <row r="53" spans="3:11" x14ac:dyDescent="0.25">
      <c r="C53" s="2"/>
      <c r="D53" s="2"/>
      <c r="E53" s="2"/>
      <c r="F53" s="2"/>
      <c r="G53" s="2"/>
      <c r="H53" s="123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3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3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3"/>
      <c r="H57" s="123"/>
      <c r="I57" s="2"/>
      <c r="J57" s="3"/>
      <c r="K57" s="3"/>
    </row>
    <row r="58" spans="3:11" x14ac:dyDescent="0.25">
      <c r="C58" s="2"/>
      <c r="D58" s="2"/>
      <c r="E58" s="2"/>
      <c r="F58" s="2"/>
      <c r="G58" s="123"/>
      <c r="H58" s="123"/>
      <c r="I58" s="2"/>
      <c r="J58" s="3"/>
      <c r="K58" s="3"/>
    </row>
    <row r="59" spans="3:11" x14ac:dyDescent="0.25">
      <c r="C59" s="2"/>
      <c r="D59" s="2"/>
      <c r="E59" s="2"/>
      <c r="F59" s="2"/>
      <c r="G59" s="123"/>
      <c r="H59" s="123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3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5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W21:X21"/>
    <mergeCell ref="E22:F22"/>
    <mergeCell ref="W22:X22"/>
    <mergeCell ref="E23:F23"/>
    <mergeCell ref="W23:X23"/>
    <mergeCell ref="E24:F24"/>
    <mergeCell ref="W24:X24"/>
    <mergeCell ref="E17:F17"/>
    <mergeCell ref="U17:X17"/>
    <mergeCell ref="E18:F18"/>
    <mergeCell ref="V18:X18"/>
    <mergeCell ref="W19:X19"/>
    <mergeCell ref="W20:X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2022-08-16T20:07:23Z</dcterms:created>
  <dcterms:modified xsi:type="dcterms:W3CDTF">2022-08-16T20:09:32Z</dcterms:modified>
</cp:coreProperties>
</file>