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9875" windowHeight="7710"/>
  </bookViews>
  <sheets>
    <sheet name="NOVIEMBRE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39" i="1" l="1"/>
  <c r="I38" i="1"/>
  <c r="I37" i="1"/>
  <c r="I36" i="1"/>
  <c r="I35" i="1"/>
  <c r="I34" i="1"/>
  <c r="K33" i="1"/>
  <c r="K47" i="1" s="1"/>
  <c r="J33" i="1"/>
  <c r="H33" i="1"/>
  <c r="I33" i="1" s="1"/>
  <c r="G33" i="1"/>
  <c r="I32" i="1"/>
  <c r="I31" i="1"/>
  <c r="I30" i="1"/>
  <c r="K29" i="1"/>
  <c r="I29" i="1"/>
  <c r="G29" i="1"/>
  <c r="M28" i="1"/>
  <c r="K28" i="1"/>
  <c r="I28" i="1"/>
  <c r="H28" i="1"/>
  <c r="M27" i="1"/>
  <c r="J27" i="1"/>
  <c r="I27" i="1"/>
  <c r="M26" i="1"/>
  <c r="I26" i="1"/>
  <c r="G26" i="1"/>
  <c r="M25" i="1"/>
  <c r="K25" i="1"/>
  <c r="I25" i="1"/>
  <c r="H25" i="1"/>
  <c r="K24" i="1"/>
  <c r="J24" i="1"/>
  <c r="I24" i="1"/>
  <c r="H24" i="1"/>
  <c r="G24" i="1"/>
  <c r="K23" i="1"/>
  <c r="J23" i="1"/>
  <c r="I23" i="1"/>
  <c r="H23" i="1"/>
  <c r="G23" i="1"/>
  <c r="I22" i="1"/>
  <c r="I21" i="1"/>
  <c r="H20" i="1"/>
  <c r="I20" i="1" s="1"/>
  <c r="K19" i="1"/>
  <c r="J19" i="1"/>
  <c r="G19" i="1"/>
  <c r="I18" i="1"/>
  <c r="K17" i="1"/>
  <c r="J17" i="1"/>
  <c r="I17" i="1"/>
  <c r="H17" i="1"/>
  <c r="K16" i="1"/>
  <c r="K46" i="1" s="1"/>
  <c r="K45" i="1" s="1"/>
  <c r="K48" i="1" s="1"/>
  <c r="J16" i="1"/>
  <c r="J15" i="1" s="1"/>
  <c r="J41" i="1" s="1"/>
  <c r="G16" i="1"/>
  <c r="G15" i="1" s="1"/>
  <c r="K15" i="1"/>
  <c r="K41" i="1" s="1"/>
  <c r="G41" i="1" l="1"/>
  <c r="G17" i="1"/>
  <c r="J45" i="1"/>
  <c r="J47" i="1"/>
  <c r="H19" i="1"/>
  <c r="H16" i="1" l="1"/>
  <c r="I19" i="1"/>
  <c r="I16" i="1" l="1"/>
  <c r="J46" i="1" s="1"/>
  <c r="J48" i="1" s="1"/>
  <c r="H15" i="1"/>
  <c r="I15" i="1" l="1"/>
  <c r="I41" i="1" s="1"/>
  <c r="H41" i="1"/>
</calcChain>
</file>

<file path=xl/comments1.xml><?xml version="1.0" encoding="utf-8"?>
<comments xmlns="http://schemas.openxmlformats.org/spreadsheetml/2006/main">
  <authors>
    <author>Yon Jairo Morales Zuluaga</author>
  </authors>
  <commentList>
    <comment ref="K25" authorId="0">
      <text>
        <r>
          <rPr>
            <b/>
            <sz val="9"/>
            <color indexed="81"/>
            <rFont val="Tahoma"/>
            <family val="2"/>
          </rPr>
          <t>Yon Jairo Morales Zuluaga:</t>
        </r>
        <r>
          <rPr>
            <sz val="9"/>
            <color indexed="81"/>
            <rFont val="Tahoma"/>
            <family val="2"/>
          </rPr>
          <t xml:space="preserve">
1.CUARTO DESEMBOLSO CONVENIO MINTIC 781
2.TERCER DESEMBOLSO DEL CONVENIO DPS
3.TERCER DESEMBOLSO DE MULTIPROPOSITO
4.SEGUNDO DESEMBOLSO CONVENIO UPME 007
5.SEGUNDO DESEMBOLSO CONVEMIO UPME 008</t>
        </r>
      </text>
    </comment>
    <comment ref="K28" authorId="0">
      <text>
        <r>
          <rPr>
            <b/>
            <sz val="9"/>
            <color indexed="81"/>
            <rFont val="Tahoma"/>
            <family val="2"/>
          </rPr>
          <t xml:space="preserve">Yon Jairo Morales Zuluaga: 
</t>
        </r>
        <r>
          <rPr>
            <sz val="9"/>
            <color indexed="81"/>
            <rFont val="Tahoma"/>
            <family val="2"/>
          </rPr>
          <t>1. CUARTO DESEMBOLSO CONTRATO CON EL MUNICIPIO DE MEDELLIN.
2.TERCER DESEMBOLSO SINCHI
3.TERCER DESEMBOLSO INVEMAR
4. TERCER DESEMBOLSO FUNCION PUBLICA
5.TERCER DESEMBOLSO DE MINTIC
6. SEGUNDO DESEMBOLSO MIN SALUD</t>
        </r>
      </text>
    </comment>
  </commentList>
</comments>
</file>

<file path=xl/sharedStrings.xml><?xml version="1.0" encoding="utf-8"?>
<sst xmlns="http://schemas.openxmlformats.org/spreadsheetml/2006/main" count="82" uniqueCount="80">
  <si>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</si>
  <si>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</si>
  <si>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</si>
  <si>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</si>
  <si>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</si>
  <si>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</si>
  <si>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</si>
  <si>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</si>
  <si>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2020</t>
  </si>
  <si>
    <t>En pesos $</t>
  </si>
  <si>
    <t>CTA CBLE INGRESO</t>
  </si>
  <si>
    <t>DESCRIPCION CTA CBLE INGRESO</t>
  </si>
  <si>
    <t>NIV</t>
  </si>
  <si>
    <t>CONCEPTO</t>
  </si>
  <si>
    <t>Aforo vigente 2020</t>
  </si>
  <si>
    <t>Ingresos Recaudados Noviembre de 2020</t>
  </si>
  <si>
    <t>Ingresos Recaudados acumulados 2020</t>
  </si>
  <si>
    <t>Ingresos por Recaudar Vigencia Anterior</t>
  </si>
  <si>
    <t>Ingresos por recaudar Diciembre de 2020</t>
  </si>
  <si>
    <t xml:space="preserve">   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</si>
  <si>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</si>
  <si>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</si>
  <si>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</si>
  <si>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</si>
  <si>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</si>
  <si>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</si>
  <si>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</si>
  <si>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</si>
  <si>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</si>
  <si>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</si>
  <si>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</si>
  <si>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</si>
  <si>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</si>
  <si>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</si>
  <si>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</si>
  <si>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</si>
  <si>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</si>
  <si>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</si>
  <si>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VERIFICAR TODAS LAS FORMULAS POR EL NUEVO FORMATO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</si>
  <si>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</si>
  <si>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</si>
  <si>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</si>
  <si>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</si>
  <si>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</si>
  <si>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</si>
  <si>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</si>
  <si>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</si>
  <si>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</si>
  <si>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</si>
  <si>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</si>
  <si>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</si>
  <si>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</si>
  <si>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</si>
  <si>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</si>
  <si>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</si>
  <si>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</si>
  <si>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</si>
  <si>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</si>
  <si>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</si>
  <si>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</si>
  <si>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</si>
  <si>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</si>
  <si>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</si>
  <si>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</si>
  <si>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</si>
  <si>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</si>
  <si>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</si>
  <si>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</si>
  <si>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</si>
  <si>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</si>
  <si>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</si>
  <si>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</si>
  <si>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</si>
  <si>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</si>
  <si>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Noviembre2020</t>
  </si>
  <si>
    <t>Ingresos por recaudar Diciembre 2020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</si>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</sst>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b/>
      <i/>
      <sz val="11"/>
      <name val="Segoe UI"/>
      <family val="2"/>
    </font>
    <font>
      <sz val="12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 applyAlignment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 applyBorder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13" fillId="2" borderId="0" xfId="0" applyFont="1" applyFill="1"/>
    <xf numFmtId="0" fontId="4" fillId="0" borderId="0" xfId="0" applyFont="1"/>
    <xf numFmtId="0" fontId="4" fillId="2" borderId="0" xfId="0" applyFont="1" applyFill="1" applyBorder="1"/>
    <xf numFmtId="49" fontId="9" fillId="0" borderId="11" xfId="0" applyNumberFormat="1" applyFont="1" applyFill="1" applyBorder="1"/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3" fontId="4" fillId="2" borderId="11" xfId="0" applyNumberFormat="1" applyFont="1" applyFill="1" applyBorder="1" applyAlignment="1">
      <alignment wrapText="1"/>
    </xf>
    <xf numFmtId="0" fontId="4" fillId="2" borderId="0" xfId="0" applyFont="1" applyFill="1"/>
    <xf numFmtId="0" fontId="5" fillId="2" borderId="0" xfId="0" applyFont="1" applyFill="1" applyBorder="1"/>
    <xf numFmtId="49" fontId="2" fillId="0" borderId="11" xfId="0" applyNumberFormat="1" applyFont="1" applyFill="1" applyBorder="1"/>
    <xf numFmtId="0" fontId="2" fillId="2" borderId="11" xfId="0" applyNumberFormat="1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3" fontId="14" fillId="2" borderId="0" xfId="0" applyNumberFormat="1" applyFont="1" applyFill="1" applyAlignment="1"/>
    <xf numFmtId="49" fontId="9" fillId="4" borderId="11" xfId="0" applyNumberFormat="1" applyFont="1" applyFill="1" applyBorder="1"/>
    <xf numFmtId="3" fontId="4" fillId="2" borderId="0" xfId="0" applyNumberFormat="1" applyFont="1" applyFill="1"/>
    <xf numFmtId="4" fontId="4" fillId="2" borderId="0" xfId="0" applyNumberFormat="1" applyFont="1" applyFill="1"/>
    <xf numFmtId="49" fontId="9" fillId="2" borderId="11" xfId="0" applyNumberFormat="1" applyFont="1" applyFill="1" applyBorder="1"/>
    <xf numFmtId="3" fontId="13" fillId="0" borderId="11" xfId="0" applyNumberFormat="1" applyFont="1" applyFill="1" applyBorder="1"/>
    <xf numFmtId="3" fontId="9" fillId="2" borderId="11" xfId="0" applyNumberFormat="1" applyFont="1" applyFill="1" applyBorder="1"/>
    <xf numFmtId="0" fontId="4" fillId="2" borderId="11" xfId="0" applyFont="1" applyFill="1" applyBorder="1" applyAlignment="1">
      <alignment horizontal="left"/>
    </xf>
    <xf numFmtId="49" fontId="2" fillId="2" borderId="11" xfId="0" applyNumberFormat="1" applyFont="1" applyFill="1" applyBorder="1"/>
    <xf numFmtId="3" fontId="15" fillId="0" borderId="11" xfId="0" applyNumberFormat="1" applyFont="1" applyFill="1" applyBorder="1"/>
    <xf numFmtId="3" fontId="2" fillId="2" borderId="11" xfId="0" applyNumberFormat="1" applyFont="1" applyFill="1" applyBorder="1"/>
    <xf numFmtId="3" fontId="2" fillId="0" borderId="11" xfId="0" applyNumberFormat="1" applyFont="1" applyFill="1" applyBorder="1" applyAlignment="1">
      <alignment horizontal="left"/>
    </xf>
    <xf numFmtId="3" fontId="4" fillId="2" borderId="11" xfId="0" applyNumberFormat="1" applyFont="1" applyFill="1" applyBorder="1"/>
    <xf numFmtId="49" fontId="2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left" wrapText="1"/>
    </xf>
    <xf numFmtId="3" fontId="3" fillId="2" borderId="11" xfId="0" applyNumberFormat="1" applyFont="1" applyFill="1" applyBorder="1"/>
    <xf numFmtId="0" fontId="13" fillId="5" borderId="0" xfId="0" applyFont="1" applyFill="1"/>
    <xf numFmtId="0" fontId="6" fillId="5" borderId="0" xfId="0" applyFont="1" applyFill="1"/>
    <xf numFmtId="0" fontId="5" fillId="0" borderId="0" xfId="0" applyFont="1" applyFill="1"/>
    <xf numFmtId="49" fontId="2" fillId="0" borderId="14" xfId="0" applyNumberFormat="1" applyFont="1" applyBorder="1" applyAlignment="1">
      <alignment wrapText="1"/>
    </xf>
    <xf numFmtId="0" fontId="5" fillId="2" borderId="1" xfId="0" applyFont="1" applyFill="1" applyBorder="1"/>
    <xf numFmtId="0" fontId="13" fillId="4" borderId="13" xfId="0" applyFont="1" applyFill="1" applyBorder="1"/>
    <xf numFmtId="3" fontId="13" fillId="4" borderId="15" xfId="0" applyNumberFormat="1" applyFont="1" applyFill="1" applyBorder="1"/>
    <xf numFmtId="4" fontId="5" fillId="2" borderId="0" xfId="0" applyNumberFormat="1" applyFont="1" applyFill="1"/>
    <xf numFmtId="0" fontId="2" fillId="2" borderId="13" xfId="0" applyFont="1" applyFill="1" applyBorder="1"/>
    <xf numFmtId="0" fontId="2" fillId="2" borderId="12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6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17" xfId="0" applyNumberFormat="1" applyFont="1" applyFill="1" applyBorder="1"/>
    <xf numFmtId="49" fontId="2" fillId="2" borderId="13" xfId="0" applyNumberFormat="1" applyFont="1" applyFill="1" applyBorder="1"/>
    <xf numFmtId="0" fontId="11" fillId="2" borderId="1" xfId="0" applyFont="1" applyFill="1" applyBorder="1"/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0" fontId="15" fillId="0" borderId="23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3" fontId="13" fillId="0" borderId="26" xfId="0" applyNumberFormat="1" applyFont="1" applyBorder="1"/>
    <xf numFmtId="0" fontId="15" fillId="0" borderId="27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3" fontId="15" fillId="0" borderId="10" xfId="0" applyNumberFormat="1" applyFont="1" applyBorder="1"/>
    <xf numFmtId="3" fontId="15" fillId="0" borderId="30" xfId="0" applyNumberFormat="1" applyFont="1" applyBorder="1"/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/>
    <xf numFmtId="0" fontId="11" fillId="2" borderId="0" xfId="0" applyFont="1" applyFill="1" applyBorder="1"/>
    <xf numFmtId="3" fontId="14" fillId="2" borderId="0" xfId="0" applyNumberFormat="1" applyFont="1" applyFill="1" applyBorder="1" applyAlignment="1">
      <alignment horizontal="center"/>
    </xf>
    <xf numFmtId="3" fontId="1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0" borderId="0" xfId="0" applyFont="1" applyBorder="1"/>
    <xf numFmtId="3" fontId="5" fillId="0" borderId="0" xfId="0" applyNumberFormat="1" applyFont="1" applyBorder="1"/>
    <xf numFmtId="3" fontId="4" fillId="2" borderId="0" xfId="0" applyNumberFormat="1" applyFont="1" applyFill="1" applyBorder="1"/>
    <xf numFmtId="3" fontId="2" fillId="0" borderId="1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="" xmlns:a16="http://schemas.microsoft.com/office/drawing/2014/main" id="{9E6F0DAC-B085-4AAC-988D-4CB97E58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OS%20INGRESOS%20%20DESDE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2020%20FONDA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mayal/Documents/INGRESOS%20FONDANE/INGRESOS%20FONDANE%20-%20MES%20A%20MES%202019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</sheetData>
      <sheetData sheetId="2"/>
      <sheetData sheetId="3"/>
      <sheetData sheetId="4">
        <row r="15">
          <cell r="I15">
            <v>18680008616.5</v>
          </cell>
        </row>
        <row r="16">
          <cell r="I16">
            <v>18680008616.5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18680008616.5</v>
          </cell>
        </row>
        <row r="20">
          <cell r="I20">
            <v>1222655</v>
          </cell>
        </row>
        <row r="21">
          <cell r="I21">
            <v>1222655</v>
          </cell>
        </row>
        <row r="22">
          <cell r="I22">
            <v>0</v>
          </cell>
        </row>
        <row r="23">
          <cell r="I23">
            <v>18678785961.5</v>
          </cell>
        </row>
        <row r="24">
          <cell r="I24">
            <v>18678785961.5</v>
          </cell>
        </row>
        <row r="25">
          <cell r="I25">
            <v>17717554696</v>
          </cell>
        </row>
        <row r="26">
          <cell r="I26">
            <v>158627246</v>
          </cell>
        </row>
        <row r="27">
          <cell r="I27">
            <v>2085134.13</v>
          </cell>
        </row>
        <row r="28">
          <cell r="I28">
            <v>800518885.36999989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  <row r="22">
          <cell r="H22"/>
        </row>
        <row r="23">
          <cell r="H23">
            <v>0</v>
          </cell>
        </row>
        <row r="24">
          <cell r="H24">
            <v>18549798.32</v>
          </cell>
        </row>
      </sheetData>
      <sheetData sheetId="1">
        <row r="21">
          <cell r="H21">
            <v>1897495116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11593623.949999999</v>
          </cell>
        </row>
      </sheetData>
      <sheetData sheetId="2">
        <row r="21">
          <cell r="H21">
            <v>583406062</v>
          </cell>
        </row>
        <row r="22">
          <cell r="H22">
            <v>38430016</v>
          </cell>
        </row>
        <row r="23">
          <cell r="H23">
            <v>0</v>
          </cell>
        </row>
        <row r="24">
          <cell r="H24">
            <v>0</v>
          </cell>
        </row>
      </sheetData>
      <sheetData sheetId="3">
        <row r="21">
          <cell r="H21">
            <v>76650000</v>
          </cell>
        </row>
        <row r="22">
          <cell r="H22">
            <v>0</v>
          </cell>
        </row>
        <row r="23">
          <cell r="H23">
            <v>592208</v>
          </cell>
        </row>
        <row r="24">
          <cell r="H24">
            <v>0</v>
          </cell>
        </row>
      </sheetData>
      <sheetData sheetId="4">
        <row r="15">
          <cell r="I15">
            <v>3092792656.27</v>
          </cell>
        </row>
        <row r="21">
          <cell r="H21">
            <v>65867400</v>
          </cell>
        </row>
        <row r="22">
          <cell r="H22">
            <v>0</v>
          </cell>
        </row>
        <row r="23">
          <cell r="H23">
            <v>208432</v>
          </cell>
        </row>
        <row r="24">
          <cell r="H24"/>
        </row>
      </sheetData>
      <sheetData sheetId="5">
        <row r="17">
          <cell r="I17">
            <v>0</v>
          </cell>
        </row>
        <row r="21">
          <cell r="H21">
            <v>889127986</v>
          </cell>
        </row>
        <row r="24">
          <cell r="H24">
            <v>367436038.70999998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G22">
            <v>190000000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BV894"/>
  <sheetViews>
    <sheetView tabSelected="1" topLeftCell="C26" zoomScale="70" zoomScaleNormal="70" workbookViewId="0">
      <selection activeCell="H51" sqref="H51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9" width="22" style="1" customWidth="1"/>
    <col min="10" max="10" width="23.7109375" style="123" customWidth="1"/>
    <col min="11" max="11" width="27.42578125" style="123" customWidth="1"/>
    <col min="12" max="12" width="2.7109375" style="2" customWidth="1"/>
    <col min="13" max="13" width="17.42578125" style="2" hidden="1" customWidth="1"/>
    <col min="14" max="14" width="19.140625" style="2" hidden="1" customWidth="1"/>
    <col min="15" max="33" width="0" style="2" hidden="1" customWidth="1"/>
    <col min="34" max="34" width="18.42578125" style="2" customWidth="1"/>
    <col min="35" max="35" width="21" style="2" bestFit="1" customWidth="1"/>
    <col min="36" max="36" width="11.42578125" style="2"/>
    <col min="37" max="37" width="18.28515625" style="2" customWidth="1"/>
    <col min="38" max="38" width="20.7109375" style="2" customWidth="1"/>
    <col min="39" max="39" width="11.42578125" style="2"/>
    <col min="40" max="40" width="18.5703125" style="2" customWidth="1"/>
    <col min="41" max="74" width="11.42578125" style="2"/>
    <col min="75" max="16384" width="11.42578125" style="1"/>
  </cols>
  <sheetData>
    <row r="1" spans="1:74" x14ac:dyDescent="0.25">
      <c r="C1" s="2"/>
      <c r="D1" s="2"/>
      <c r="E1" s="2"/>
      <c r="F1" s="2"/>
      <c r="G1" s="2"/>
      <c r="H1" s="2"/>
      <c r="I1" s="2"/>
      <c r="J1" s="3"/>
      <c r="K1" s="4"/>
    </row>
    <row r="2" spans="1:74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</row>
    <row r="4" spans="1:74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x14ac:dyDescent="0.25">
      <c r="C5" s="2"/>
      <c r="D5" s="2"/>
      <c r="E5" s="2"/>
      <c r="F5" s="2"/>
      <c r="G5" s="2"/>
      <c r="H5" s="2"/>
      <c r="I5" s="2"/>
      <c r="J5" s="3"/>
      <c r="K5" s="4"/>
    </row>
    <row r="6" spans="1:74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74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</row>
    <row r="8" spans="1:74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</row>
    <row r="9" spans="1:74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</row>
    <row r="10" spans="1:74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</row>
    <row r="11" spans="1:74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</row>
    <row r="12" spans="1:74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124"/>
      <c r="AI12" s="124"/>
      <c r="AJ12" s="124"/>
      <c r="AK12" s="124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</row>
    <row r="13" spans="1:74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125"/>
      <c r="AI13" s="125"/>
      <c r="AJ13" s="125"/>
      <c r="AK13" s="125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</row>
    <row r="14" spans="1:74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124"/>
      <c r="AI14" s="124"/>
      <c r="AJ14" s="124"/>
      <c r="AK14" s="124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</row>
    <row r="15" spans="1:74" s="40" customFormat="1" ht="18" customHeight="1" x14ac:dyDescent="0.35">
      <c r="C15" s="41"/>
      <c r="D15" s="42"/>
      <c r="E15" s="42" t="s">
        <v>20</v>
      </c>
      <c r="F15" s="42"/>
      <c r="G15" s="43">
        <f>+G16</f>
        <v>41869000000</v>
      </c>
      <c r="H15" s="43">
        <f>H16+H33</f>
        <v>10901907647.870001</v>
      </c>
      <c r="I15" s="43">
        <f>H15+[1]OCTUBRE!I15</f>
        <v>29581916264.370003</v>
      </c>
      <c r="J15" s="43">
        <f>J$16+J$33</f>
        <v>0</v>
      </c>
      <c r="K15" s="43">
        <f>K16</f>
        <v>4086356510.0900002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126"/>
      <c r="AI15" s="126"/>
      <c r="AJ15" s="127"/>
      <c r="AK15" s="127"/>
      <c r="AL15" s="41"/>
      <c r="AM15" s="44"/>
      <c r="AN15" s="41"/>
      <c r="AO15" s="44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</row>
    <row r="16" spans="1:74" s="45" customFormat="1" ht="18" customHeight="1" x14ac:dyDescent="0.35">
      <c r="C16" s="46"/>
      <c r="D16" s="47">
        <v>1</v>
      </c>
      <c r="E16" s="48" t="s">
        <v>21</v>
      </c>
      <c r="F16" s="48"/>
      <c r="G16" s="49">
        <f>G23+G29+G33</f>
        <v>41869000000</v>
      </c>
      <c r="H16" s="49">
        <f>H17+H19</f>
        <v>10901907647.870001</v>
      </c>
      <c r="I16" s="49">
        <f>H16+[1]OCTUBRE!I16</f>
        <v>29581916264.370003</v>
      </c>
      <c r="J16" s="49">
        <f>J$17+J$19</f>
        <v>0</v>
      </c>
      <c r="K16" s="49">
        <f>K23+K29+K33</f>
        <v>4086356510.0900002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126"/>
      <c r="AI16" s="126"/>
      <c r="AJ16" s="46"/>
      <c r="AK16" s="46"/>
      <c r="AL16" s="50"/>
      <c r="AM16" s="50"/>
      <c r="AN16" s="50"/>
      <c r="AO16" s="44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</row>
    <row r="17" spans="1:74" s="51" customFormat="1" ht="18" customHeight="1" outlineLevel="2" x14ac:dyDescent="0.35">
      <c r="C17" s="52"/>
      <c r="D17" s="53" t="s">
        <v>22</v>
      </c>
      <c r="E17" s="54" t="s">
        <v>23</v>
      </c>
      <c r="F17" s="55"/>
      <c r="G17" s="56">
        <f>G15-G16</f>
        <v>0</v>
      </c>
      <c r="H17" s="56">
        <f>H18</f>
        <v>0</v>
      </c>
      <c r="I17" s="56">
        <f>H17+[1]OCTUBRE!I17</f>
        <v>0</v>
      </c>
      <c r="J17" s="56">
        <f t="shared" ref="J17:K17" si="0">J18</f>
        <v>0</v>
      </c>
      <c r="K17" s="56">
        <f t="shared" si="0"/>
        <v>0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128"/>
      <c r="AI17" s="128"/>
      <c r="AJ17" s="128"/>
      <c r="AK17" s="128"/>
      <c r="AL17" s="57"/>
      <c r="AM17" s="57"/>
      <c r="AN17" s="57"/>
      <c r="AO17" s="44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</row>
    <row r="18" spans="1:74" s="12" customFormat="1" ht="18" customHeight="1" outlineLevel="2" x14ac:dyDescent="0.35">
      <c r="C18" s="58"/>
      <c r="D18" s="59" t="s">
        <v>24</v>
      </c>
      <c r="E18" s="60" t="s">
        <v>25</v>
      </c>
      <c r="F18" s="60"/>
      <c r="G18" s="61">
        <v>0</v>
      </c>
      <c r="H18" s="61">
        <v>0</v>
      </c>
      <c r="I18" s="61">
        <f>H18+[1]OCTUBRE!I18</f>
        <v>0</v>
      </c>
      <c r="J18" s="61"/>
      <c r="K18" s="61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29"/>
      <c r="AI18" s="128"/>
      <c r="AJ18" s="128"/>
      <c r="AK18" s="128"/>
      <c r="AL18" s="62"/>
      <c r="AM18" s="13"/>
      <c r="AN18" s="13"/>
      <c r="AO18" s="44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1:74" s="51" customFormat="1" ht="18" customHeight="1" outlineLevel="2" x14ac:dyDescent="0.35">
      <c r="C19" s="52"/>
      <c r="D19" s="63" t="s">
        <v>26</v>
      </c>
      <c r="E19" s="49" t="s">
        <v>27</v>
      </c>
      <c r="F19" s="49"/>
      <c r="G19" s="49">
        <f>G23+G33</f>
        <v>41869000000</v>
      </c>
      <c r="H19" s="49">
        <f>H20+H23</f>
        <v>10901907647.870001</v>
      </c>
      <c r="I19" s="49">
        <f>H19+[1]OCTUBRE!I19</f>
        <v>29581916264.370003</v>
      </c>
      <c r="J19" s="49">
        <f>J23+J29+J33</f>
        <v>0</v>
      </c>
      <c r="K19" s="49">
        <f>K23+K33</f>
        <v>4086356510.0900002</v>
      </c>
      <c r="L19" s="57"/>
      <c r="M19" s="64"/>
      <c r="N19" s="65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130"/>
      <c r="AI19" s="130"/>
      <c r="AJ19" s="131"/>
      <c r="AK19" s="131"/>
      <c r="AL19" s="64"/>
      <c r="AM19" s="57"/>
      <c r="AN19" s="57"/>
      <c r="AO19" s="44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</row>
    <row r="20" spans="1:74" s="51" customFormat="1" ht="18" customHeight="1" outlineLevel="2" x14ac:dyDescent="0.35">
      <c r="C20" s="52"/>
      <c r="D20" s="66" t="s">
        <v>28</v>
      </c>
      <c r="E20" s="67" t="s">
        <v>29</v>
      </c>
      <c r="F20" s="67"/>
      <c r="G20" s="68">
        <v>0</v>
      </c>
      <c r="H20" s="68">
        <f>H21+H22</f>
        <v>0</v>
      </c>
      <c r="I20" s="68">
        <f>H20+[1]OCTUBRE!I20</f>
        <v>1222655</v>
      </c>
      <c r="J20" s="68">
        <v>0</v>
      </c>
      <c r="K20" s="68">
        <v>0</v>
      </c>
      <c r="L20" s="57"/>
      <c r="M20" s="64"/>
      <c r="N20" s="65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130"/>
      <c r="AI20" s="130"/>
      <c r="AJ20" s="132"/>
      <c r="AK20" s="132"/>
      <c r="AL20" s="64"/>
      <c r="AM20" s="57"/>
      <c r="AN20" s="57"/>
      <c r="AO20" s="44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</row>
    <row r="21" spans="1:74" s="51" customFormat="1" ht="18" customHeight="1" outlineLevel="2" x14ac:dyDescent="0.35">
      <c r="C21" s="52"/>
      <c r="D21" s="70" t="s">
        <v>30</v>
      </c>
      <c r="E21" s="71" t="s">
        <v>31</v>
      </c>
      <c r="F21" s="71"/>
      <c r="G21" s="72">
        <v>0</v>
      </c>
      <c r="H21" s="72">
        <v>0</v>
      </c>
      <c r="I21" s="72">
        <f>H21+[1]OCTUBRE!I21</f>
        <v>1222655</v>
      </c>
      <c r="J21" s="72">
        <v>0</v>
      </c>
      <c r="K21" s="72">
        <v>0</v>
      </c>
      <c r="L21" s="57"/>
      <c r="M21" s="64"/>
      <c r="N21" s="65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130"/>
      <c r="AI21" s="130"/>
      <c r="AJ21" s="132"/>
      <c r="AK21" s="132"/>
      <c r="AL21" s="64"/>
      <c r="AM21" s="57"/>
      <c r="AN21" s="57"/>
      <c r="AO21" s="44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</row>
    <row r="22" spans="1:74" s="51" customFormat="1" ht="18" customHeight="1" outlineLevel="2" x14ac:dyDescent="0.35">
      <c r="C22" s="52"/>
      <c r="D22" s="70" t="s">
        <v>32</v>
      </c>
      <c r="E22" s="73" t="s">
        <v>33</v>
      </c>
      <c r="F22" s="73"/>
      <c r="G22" s="72">
        <v>0</v>
      </c>
      <c r="H22" s="72">
        <v>0</v>
      </c>
      <c r="I22" s="72">
        <f>H22+[1]OCTUBRE!I22</f>
        <v>0</v>
      </c>
      <c r="J22" s="72">
        <v>0</v>
      </c>
      <c r="K22" s="72">
        <v>0</v>
      </c>
      <c r="L22" s="57"/>
      <c r="M22" s="64"/>
      <c r="N22" s="65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130"/>
      <c r="AI22" s="130"/>
      <c r="AJ22" s="132"/>
      <c r="AK22" s="132"/>
      <c r="AL22" s="64"/>
      <c r="AM22" s="57"/>
      <c r="AN22" s="57"/>
      <c r="AO22" s="44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</row>
    <row r="23" spans="1:74" s="12" customFormat="1" ht="18" customHeight="1" outlineLevel="3" x14ac:dyDescent="0.35">
      <c r="C23" s="58"/>
      <c r="D23" s="66" t="s">
        <v>34</v>
      </c>
      <c r="E23" s="69" t="s">
        <v>35</v>
      </c>
      <c r="F23" s="69"/>
      <c r="G23" s="74">
        <f>SUM(G25:G28)</f>
        <v>41869000000</v>
      </c>
      <c r="H23" s="74">
        <f>H24</f>
        <v>10901907647.870001</v>
      </c>
      <c r="I23" s="74">
        <f>H23+[1]OCTUBRE!I23</f>
        <v>29580693609.370003</v>
      </c>
      <c r="J23" s="74">
        <f>SUM(J25:J28)</f>
        <v>0</v>
      </c>
      <c r="K23" s="74">
        <f>K25+K26+K27+K28</f>
        <v>4086356510.0900002</v>
      </c>
      <c r="L23" s="13"/>
      <c r="M23" s="13"/>
      <c r="N23" s="13"/>
      <c r="O23" s="13">
        <v>102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0"/>
      <c r="AI23" s="130"/>
      <c r="AJ23" s="132"/>
      <c r="AK23" s="132"/>
      <c r="AL23" s="16"/>
      <c r="AM23" s="13"/>
      <c r="AN23" s="13"/>
      <c r="AO23" s="44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</row>
    <row r="24" spans="1:74" s="12" customFormat="1" ht="36" customHeight="1" outlineLevel="3" x14ac:dyDescent="0.35">
      <c r="C24" s="58"/>
      <c r="D24" s="75" t="s">
        <v>36</v>
      </c>
      <c r="E24" s="76" t="s">
        <v>37</v>
      </c>
      <c r="F24" s="76"/>
      <c r="G24" s="77">
        <f>G25+G26++G27+G28</f>
        <v>41869000000</v>
      </c>
      <c r="H24" s="77">
        <f>H25+H26+H27+H28</f>
        <v>10901907647.870001</v>
      </c>
      <c r="I24" s="77">
        <f>H24+[1]OCTUBRE!I24</f>
        <v>29580693609.370003</v>
      </c>
      <c r="J24" s="77">
        <f>J25+J26+J27+J28</f>
        <v>0</v>
      </c>
      <c r="K24" s="77">
        <f>K25+K26+K27+K28</f>
        <v>4086356510.0900002</v>
      </c>
      <c r="L24" s="13"/>
      <c r="M24" s="78" t="s">
        <v>38</v>
      </c>
      <c r="N24" s="78"/>
      <c r="O24" s="78"/>
      <c r="P24" s="78"/>
      <c r="Q24" s="79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3"/>
      <c r="AI24" s="134"/>
      <c r="AJ24" s="133"/>
      <c r="AK24" s="133"/>
      <c r="AL24" s="13"/>
      <c r="AM24" s="13"/>
      <c r="AN24" s="13"/>
      <c r="AO24" s="44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</row>
    <row r="25" spans="1:74" s="12" customFormat="1" ht="18" customHeight="1" outlineLevel="3" x14ac:dyDescent="0.35">
      <c r="A25" s="80">
        <v>245301</v>
      </c>
      <c r="B25" s="81" t="s">
        <v>39</v>
      </c>
      <c r="C25" s="58"/>
      <c r="D25" s="70" t="s">
        <v>40</v>
      </c>
      <c r="E25" s="60" t="s">
        <v>41</v>
      </c>
      <c r="F25" s="60"/>
      <c r="G25" s="72">
        <v>41489000000</v>
      </c>
      <c r="H25" s="136">
        <f>195424742+31661538+9998298218+148783349+88159758+66134800</f>
        <v>10528462405</v>
      </c>
      <c r="I25" s="72">
        <f>H25+[1]OCTUBRE!I25</f>
        <v>28246017101</v>
      </c>
      <c r="J25" s="72">
        <v>0</v>
      </c>
      <c r="K25" s="72">
        <f>185312501+32850000+125300000+25060000+3601744806+47492308</f>
        <v>4017759615</v>
      </c>
      <c r="L25" s="13"/>
      <c r="M25" s="16">
        <f>'[2]ENERO 2020'!H21+'[2]FEBRERO 2020'!H21+'[2]MARZO 2020'!H21+'[2]ABRIL 2020'!H21+'[2]MAYO 2020'!H21+'[2]JUNIO 2020'!H21+NOVIEMBRE!H25</f>
        <v>14441008969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5"/>
      <c r="AI25" s="126"/>
      <c r="AJ25" s="58"/>
      <c r="AK25" s="58"/>
      <c r="AL25" s="13"/>
      <c r="AM25" s="13"/>
      <c r="AN25" s="13"/>
      <c r="AO25" s="44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</row>
    <row r="26" spans="1:74" s="12" customFormat="1" ht="18" customHeight="1" outlineLevel="3" x14ac:dyDescent="0.35">
      <c r="C26" s="58"/>
      <c r="D26" s="70" t="s">
        <v>42</v>
      </c>
      <c r="E26" s="60" t="s">
        <v>43</v>
      </c>
      <c r="F26" s="60"/>
      <c r="G26" s="72">
        <f>+[3]JUNIO!G22</f>
        <v>190000000</v>
      </c>
      <c r="H26" s="72"/>
      <c r="I26" s="72">
        <f>H26+[1]OCTUBRE!I26</f>
        <v>158627246</v>
      </c>
      <c r="J26" s="72">
        <v>0</v>
      </c>
      <c r="K26" s="72">
        <v>0</v>
      </c>
      <c r="L26" s="13"/>
      <c r="M26" s="16">
        <f>'[2]ENERO 2020'!H22+'[2]FEBRERO 2020'!H22+'[2]MARZO 2020'!H22+'[2]ABRIL 2020'!H22+'[2]MAYO 2020'!H22+NOVIEMBRE!H26</f>
        <v>38430016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26"/>
      <c r="AI26" s="126"/>
      <c r="AJ26" s="58"/>
      <c r="AK26" s="58"/>
      <c r="AL26" s="13"/>
      <c r="AM26" s="13"/>
      <c r="AN26" s="13"/>
      <c r="AO26" s="44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</row>
    <row r="27" spans="1:74" s="12" customFormat="1" ht="18" customHeight="1" outlineLevel="3" x14ac:dyDescent="0.35">
      <c r="A27" s="80">
        <v>439005</v>
      </c>
      <c r="B27" s="81" t="s">
        <v>44</v>
      </c>
      <c r="C27" s="58"/>
      <c r="D27" s="70" t="s">
        <v>45</v>
      </c>
      <c r="E27" s="60" t="s">
        <v>46</v>
      </c>
      <c r="F27" s="60"/>
      <c r="G27" s="72">
        <v>10000000</v>
      </c>
      <c r="H27" s="72"/>
      <c r="I27" s="72">
        <f>H27+[1]OCTUBRE!I27</f>
        <v>2085134.13</v>
      </c>
      <c r="J27" s="72">
        <f>18965760-18965760</f>
        <v>0</v>
      </c>
      <c r="K27" s="72">
        <v>0</v>
      </c>
      <c r="L27" s="13"/>
      <c r="M27" s="16">
        <f>'[2]ENERO 2020'!H23+'[2]FEBRERO 2020'!H23+'[2]MARZO 2020'!H23+'[2]ABRIL 2020'!H23+'[2]MAYO 2020'!H23+NOVIEMBRE!H27</f>
        <v>800640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26"/>
      <c r="AI27" s="126"/>
      <c r="AJ27" s="58"/>
      <c r="AK27" s="58"/>
      <c r="AL27" s="13"/>
      <c r="AM27" s="13"/>
      <c r="AN27" s="13"/>
      <c r="AO27" s="44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</row>
    <row r="28" spans="1:74" s="12" customFormat="1" ht="18" customHeight="1" outlineLevel="3" x14ac:dyDescent="0.35">
      <c r="A28" s="80">
        <v>439014</v>
      </c>
      <c r="B28" s="81" t="s">
        <v>47</v>
      </c>
      <c r="C28" s="58"/>
      <c r="D28" s="70" t="s">
        <v>48</v>
      </c>
      <c r="E28" s="60" t="s">
        <v>49</v>
      </c>
      <c r="F28" s="60"/>
      <c r="G28" s="72">
        <v>180000000</v>
      </c>
      <c r="H28" s="136">
        <f>19662786.56+19662786.56+334119669.75</f>
        <v>373445242.87</v>
      </c>
      <c r="I28" s="72">
        <f>H28+[1]OCTUBRE!I28</f>
        <v>1173964128.2399998</v>
      </c>
      <c r="J28" s="72">
        <v>0</v>
      </c>
      <c r="K28" s="72">
        <f>44018410.09+4915697+4915697+4915697+4915697+4915697</f>
        <v>68596895.090000004</v>
      </c>
      <c r="L28" s="13"/>
      <c r="M28" s="16">
        <f>'[2]ENERO 2020'!H24+'[2]FEBRERO 2020'!H24+'[2]MARZO 2020'!H24+'[2]ABRIL 2020'!H24+'[2]MAYO 2020'!H24+'[2]JUNIO 2020'!H24+NOVIEMBRE!H28</f>
        <v>771024703.8499999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44"/>
      <c r="AI28" s="44"/>
      <c r="AJ28" s="13"/>
      <c r="AK28" s="13"/>
      <c r="AL28" s="13"/>
      <c r="AM28" s="13"/>
      <c r="AN28" s="13"/>
      <c r="AO28" s="44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</row>
    <row r="29" spans="1:74" s="12" customFormat="1" ht="29.25" hidden="1" customHeight="1" outlineLevel="3" x14ac:dyDescent="0.35">
      <c r="C29" s="82"/>
      <c r="D29" s="83">
        <v>3128</v>
      </c>
      <c r="E29" s="48" t="s">
        <v>50</v>
      </c>
      <c r="F29" s="83"/>
      <c r="G29" s="49">
        <f>G30+G31+G32</f>
        <v>0</v>
      </c>
      <c r="H29" s="49">
        <v>0</v>
      </c>
      <c r="I29" s="72">
        <f>H29+'[1]JULIO 2020'!I29</f>
        <v>0</v>
      </c>
      <c r="J29" s="49">
        <v>0</v>
      </c>
      <c r="K29" s="84">
        <f t="shared" ref="K29" si="1">SUM(K30:K32)</f>
        <v>0</v>
      </c>
      <c r="L29" s="13"/>
      <c r="M29" s="85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44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</row>
    <row r="30" spans="1:74" s="12" customFormat="1" ht="29.25" hidden="1" customHeight="1" outlineLevel="3" x14ac:dyDescent="0.35">
      <c r="A30" s="80" t="s">
        <v>51</v>
      </c>
      <c r="B30" s="81" t="s">
        <v>52</v>
      </c>
      <c r="C30" s="82"/>
      <c r="D30" s="86"/>
      <c r="E30" s="87" t="s">
        <v>53</v>
      </c>
      <c r="F30" s="86"/>
      <c r="G30" s="72">
        <v>0</v>
      </c>
      <c r="H30" s="72">
        <v>0</v>
      </c>
      <c r="I30" s="72">
        <f>H30+'[1]JULIO 2020'!I30</f>
        <v>0</v>
      </c>
      <c r="J30" s="72">
        <v>0</v>
      </c>
      <c r="K30" s="72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44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</row>
    <row r="31" spans="1:74" s="12" customFormat="1" ht="29.25" hidden="1" customHeight="1" outlineLevel="3" x14ac:dyDescent="0.35">
      <c r="A31" s="80">
        <v>480819</v>
      </c>
      <c r="B31" s="81" t="s">
        <v>54</v>
      </c>
      <c r="C31" s="82"/>
      <c r="D31" s="86"/>
      <c r="E31" s="87" t="s">
        <v>55</v>
      </c>
      <c r="F31" s="86"/>
      <c r="G31" s="72">
        <v>0</v>
      </c>
      <c r="H31" s="72">
        <v>0</v>
      </c>
      <c r="I31" s="72">
        <f>H31+'[1]JULIO 2020'!I31</f>
        <v>0</v>
      </c>
      <c r="J31" s="72">
        <v>0</v>
      </c>
      <c r="K31" s="72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44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</row>
    <row r="32" spans="1:74" s="12" customFormat="1" ht="29.25" hidden="1" customHeight="1" outlineLevel="3" x14ac:dyDescent="0.35">
      <c r="A32" s="80">
        <v>480522</v>
      </c>
      <c r="B32" s="81" t="s">
        <v>56</v>
      </c>
      <c r="C32" s="82"/>
      <c r="D32" s="86"/>
      <c r="E32" s="88" t="s">
        <v>57</v>
      </c>
      <c r="F32" s="88"/>
      <c r="G32" s="72">
        <v>0</v>
      </c>
      <c r="H32" s="72">
        <v>0</v>
      </c>
      <c r="I32" s="72">
        <f>H32+'[1]JULIO 2020'!I32</f>
        <v>0</v>
      </c>
      <c r="J32" s="72">
        <v>0</v>
      </c>
      <c r="K32" s="72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44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</row>
    <row r="33" spans="1:74" s="45" customFormat="1" ht="18" customHeight="1" collapsed="1" x14ac:dyDescent="0.35">
      <c r="A33" s="12"/>
      <c r="C33" s="89"/>
      <c r="D33" s="90">
        <v>2</v>
      </c>
      <c r="E33" s="48" t="s">
        <v>58</v>
      </c>
      <c r="F33" s="48"/>
      <c r="G33" s="49">
        <f>G34+G35+G36+G37+G38+G39+G40</f>
        <v>0</v>
      </c>
      <c r="H33" s="49">
        <f>H34+H35+H36+H37+H38+H39+H40</f>
        <v>0</v>
      </c>
      <c r="I33" s="49">
        <f>H33+'[1]JULIO 2020'!I33</f>
        <v>0</v>
      </c>
      <c r="J33" s="49">
        <f>J34+J35+J36+J37+J38+J39+J40</f>
        <v>0</v>
      </c>
      <c r="K33" s="49">
        <f>K34+K35+K36+K37+K38+K39+K40</f>
        <v>0</v>
      </c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44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</row>
    <row r="34" spans="1:74" ht="18" customHeight="1" x14ac:dyDescent="0.25">
      <c r="A34" s="1">
        <v>480535</v>
      </c>
      <c r="B34" s="1" t="s">
        <v>59</v>
      </c>
      <c r="C34" s="91"/>
      <c r="D34" s="92" t="s">
        <v>60</v>
      </c>
      <c r="E34" s="88" t="s">
        <v>61</v>
      </c>
      <c r="F34" s="88"/>
      <c r="G34" s="72">
        <v>0</v>
      </c>
      <c r="H34" s="72">
        <v>0</v>
      </c>
      <c r="I34" s="72">
        <f>H34+'[1]JULIO 2020'!I34</f>
        <v>0</v>
      </c>
      <c r="J34" s="72">
        <v>0</v>
      </c>
      <c r="K34" s="72">
        <v>0</v>
      </c>
    </row>
    <row r="35" spans="1:74" ht="18" customHeight="1" x14ac:dyDescent="0.25">
      <c r="C35" s="91"/>
      <c r="D35" s="93" t="s">
        <v>62</v>
      </c>
      <c r="E35" s="88" t="s">
        <v>63</v>
      </c>
      <c r="F35" s="88"/>
      <c r="G35" s="72">
        <v>0</v>
      </c>
      <c r="H35" s="72">
        <v>0</v>
      </c>
      <c r="I35" s="72">
        <f>H35+'[1]JULIO 2020'!I35</f>
        <v>0</v>
      </c>
      <c r="J35" s="72">
        <v>0</v>
      </c>
      <c r="K35" s="72">
        <v>0</v>
      </c>
    </row>
    <row r="36" spans="1:74" s="12" customFormat="1" ht="18" customHeight="1" x14ac:dyDescent="0.25">
      <c r="C36" s="82"/>
      <c r="D36" s="93" t="s">
        <v>64</v>
      </c>
      <c r="E36" s="87" t="s">
        <v>65</v>
      </c>
      <c r="F36" s="86"/>
      <c r="G36" s="72">
        <v>0</v>
      </c>
      <c r="H36" s="72">
        <v>0</v>
      </c>
      <c r="I36" s="72">
        <f>H36+'[1]JULIO 2020'!I36</f>
        <v>0</v>
      </c>
      <c r="J36" s="72">
        <v>0</v>
      </c>
      <c r="K36" s="72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</row>
    <row r="37" spans="1:74" s="12" customFormat="1" ht="18" customHeight="1" x14ac:dyDescent="0.25">
      <c r="C37" s="82"/>
      <c r="D37" s="93" t="s">
        <v>66</v>
      </c>
      <c r="E37" s="87" t="s">
        <v>67</v>
      </c>
      <c r="F37" s="86"/>
      <c r="G37" s="72">
        <v>0</v>
      </c>
      <c r="H37" s="72">
        <v>0</v>
      </c>
      <c r="I37" s="72">
        <f>H37+'[1]JULIO 2020'!I37</f>
        <v>0</v>
      </c>
      <c r="J37" s="72">
        <v>0</v>
      </c>
      <c r="K37" s="72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</row>
    <row r="38" spans="1:74" s="12" customFormat="1" ht="18" customHeight="1" x14ac:dyDescent="0.25">
      <c r="C38" s="82"/>
      <c r="D38" s="93" t="s">
        <v>68</v>
      </c>
      <c r="E38" s="88" t="s">
        <v>69</v>
      </c>
      <c r="F38" s="88"/>
      <c r="G38" s="72">
        <v>0</v>
      </c>
      <c r="H38" s="72">
        <v>0</v>
      </c>
      <c r="I38" s="72">
        <f>H38+'[1]JULIO 2020'!I38</f>
        <v>0</v>
      </c>
      <c r="J38" s="72">
        <v>0</v>
      </c>
      <c r="K38" s="72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</row>
    <row r="39" spans="1:74" s="12" customFormat="1" ht="18" customHeight="1" thickBot="1" x14ac:dyDescent="0.3">
      <c r="C39" s="82"/>
      <c r="D39" s="93" t="s">
        <v>70</v>
      </c>
      <c r="E39" s="88" t="s">
        <v>71</v>
      </c>
      <c r="F39" s="88"/>
      <c r="G39" s="72">
        <v>0</v>
      </c>
      <c r="H39" s="72">
        <v>0</v>
      </c>
      <c r="I39" s="72">
        <f>H39+'[1]JULIO 2020'!I39</f>
        <v>0</v>
      </c>
      <c r="J39" s="72">
        <v>0</v>
      </c>
      <c r="K39" s="72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</row>
    <row r="40" spans="1:74" ht="18" hidden="1" customHeight="1" x14ac:dyDescent="0.25">
      <c r="C40" s="91"/>
      <c r="D40" s="86">
        <v>3260</v>
      </c>
      <c r="E40" s="87" t="s">
        <v>54</v>
      </c>
      <c r="F40" s="86"/>
      <c r="G40" s="72">
        <v>0</v>
      </c>
      <c r="H40" s="72">
        <v>0</v>
      </c>
      <c r="I40" s="72">
        <v>0</v>
      </c>
      <c r="J40" s="72">
        <v>0</v>
      </c>
      <c r="K40" s="72">
        <v>0</v>
      </c>
    </row>
    <row r="41" spans="1:74" s="40" customFormat="1" ht="18" customHeight="1" thickBot="1" x14ac:dyDescent="0.4">
      <c r="C41" s="94"/>
      <c r="D41" s="95" t="s">
        <v>72</v>
      </c>
      <c r="E41" s="96"/>
      <c r="F41" s="97"/>
      <c r="G41" s="98">
        <f>G15</f>
        <v>41869000000</v>
      </c>
      <c r="H41" s="98">
        <f t="shared" ref="H41:K41" si="2">H15</f>
        <v>10901907647.870001</v>
      </c>
      <c r="I41" s="98">
        <f t="shared" si="2"/>
        <v>29581916264.370003</v>
      </c>
      <c r="J41" s="98">
        <f t="shared" si="2"/>
        <v>0</v>
      </c>
      <c r="K41" s="98">
        <f t="shared" si="2"/>
        <v>4086356510.0900002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</row>
    <row r="42" spans="1:74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74" s="99" customFormat="1" ht="36.75" customHeight="1" thickBot="1" x14ac:dyDescent="0.25">
      <c r="C43" s="100"/>
      <c r="D43" s="100"/>
      <c r="E43" s="101" t="s">
        <v>73</v>
      </c>
      <c r="F43" s="101"/>
      <c r="G43" s="101"/>
      <c r="H43" s="101"/>
      <c r="I43" s="101"/>
      <c r="J43" s="101"/>
      <c r="K43" s="101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</row>
    <row r="44" spans="1:74" s="102" customFormat="1" ht="35.25" customHeight="1" thickBot="1" x14ac:dyDescent="0.25">
      <c r="C44" s="103"/>
      <c r="D44" s="103"/>
      <c r="E44" s="104" t="s">
        <v>74</v>
      </c>
      <c r="F44" s="105"/>
      <c r="G44" s="105"/>
      <c r="H44" s="105"/>
      <c r="I44" s="105"/>
      <c r="J44" s="106"/>
      <c r="K44" s="107" t="s">
        <v>75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</row>
    <row r="45" spans="1:74" s="12" customFormat="1" ht="18" customHeight="1" x14ac:dyDescent="0.3">
      <c r="C45" s="13"/>
      <c r="D45" s="13"/>
      <c r="E45" s="108" t="s">
        <v>76</v>
      </c>
      <c r="F45" s="109"/>
      <c r="G45" s="109"/>
      <c r="H45" s="109"/>
      <c r="I45" s="110"/>
      <c r="J45" s="111">
        <f>G16+G29+G33</f>
        <v>41869000000</v>
      </c>
      <c r="K45" s="111">
        <f>SUM(K46:K47)</f>
        <v>4086356510.0900002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</row>
    <row r="46" spans="1:74" s="12" customFormat="1" ht="18" customHeight="1" x14ac:dyDescent="0.3">
      <c r="C46" s="13"/>
      <c r="D46" s="13"/>
      <c r="E46" s="112" t="s">
        <v>77</v>
      </c>
      <c r="F46" s="113"/>
      <c r="G46" s="113"/>
      <c r="H46" s="113"/>
      <c r="I46" s="114"/>
      <c r="J46" s="115">
        <f>+I16</f>
        <v>29581916264.370003</v>
      </c>
      <c r="K46" s="115">
        <f>K16+K29</f>
        <v>4086356510.0900002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</row>
    <row r="47" spans="1:74" s="12" customFormat="1" ht="18" customHeight="1" x14ac:dyDescent="0.3">
      <c r="C47" s="13"/>
      <c r="D47" s="13"/>
      <c r="E47" s="112" t="s">
        <v>78</v>
      </c>
      <c r="F47" s="113"/>
      <c r="G47" s="113"/>
      <c r="H47" s="113"/>
      <c r="I47" s="114"/>
      <c r="J47" s="116">
        <f>H33</f>
        <v>0</v>
      </c>
      <c r="K47" s="116">
        <f>K33</f>
        <v>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</row>
    <row r="48" spans="1:74" s="12" customFormat="1" ht="18" customHeight="1" thickBot="1" x14ac:dyDescent="0.35">
      <c r="C48" s="13"/>
      <c r="D48" s="13"/>
      <c r="E48" s="117" t="s">
        <v>79</v>
      </c>
      <c r="F48" s="118"/>
      <c r="G48" s="118"/>
      <c r="H48" s="118"/>
      <c r="I48" s="119"/>
      <c r="J48" s="120">
        <f>SUM(J46:J47)</f>
        <v>29581916264.370003</v>
      </c>
      <c r="K48" s="120">
        <f>K45</f>
        <v>4086356510.0900002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121"/>
      <c r="E52" s="121"/>
      <c r="F52" s="121"/>
      <c r="G52" s="121"/>
      <c r="H52" s="121"/>
      <c r="I52" s="121"/>
      <c r="J52" s="121"/>
      <c r="K52" s="121"/>
    </row>
    <row r="53" spans="3:11" x14ac:dyDescent="0.25">
      <c r="C53" s="2"/>
      <c r="D53" s="2"/>
      <c r="E53" s="2"/>
      <c r="F53" s="2"/>
      <c r="G53" s="2"/>
      <c r="H53" s="122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122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122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122"/>
      <c r="H57" s="122"/>
      <c r="I57" s="2"/>
      <c r="J57" s="3"/>
      <c r="K57" s="3"/>
    </row>
    <row r="58" spans="3:11" x14ac:dyDescent="0.25">
      <c r="C58" s="2"/>
      <c r="D58" s="2"/>
      <c r="E58" s="2"/>
      <c r="F58" s="2"/>
      <c r="G58" s="122"/>
      <c r="H58" s="122"/>
      <c r="I58" s="2"/>
      <c r="J58" s="3"/>
      <c r="K58" s="3"/>
    </row>
    <row r="59" spans="3:11" x14ac:dyDescent="0.25">
      <c r="C59" s="2"/>
      <c r="D59" s="2"/>
      <c r="E59" s="2"/>
      <c r="F59" s="2"/>
      <c r="G59" s="122"/>
      <c r="H59" s="122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122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25">
    <mergeCell ref="D52:K52"/>
    <mergeCell ref="E43:K43"/>
    <mergeCell ref="E44:J44"/>
    <mergeCell ref="E45:I45"/>
    <mergeCell ref="E46:I46"/>
    <mergeCell ref="E47:I47"/>
    <mergeCell ref="E48:I48"/>
    <mergeCell ref="E24:F24"/>
    <mergeCell ref="E25:F25"/>
    <mergeCell ref="E26:F26"/>
    <mergeCell ref="E27:F27"/>
    <mergeCell ref="E28:F28"/>
    <mergeCell ref="D41:F41"/>
    <mergeCell ref="AJ20:AK20"/>
    <mergeCell ref="AJ21:AK21"/>
    <mergeCell ref="E22:F22"/>
    <mergeCell ref="AJ22:AK22"/>
    <mergeCell ref="E23:F23"/>
    <mergeCell ref="AJ23:AK23"/>
    <mergeCell ref="E12:F12"/>
    <mergeCell ref="E17:F17"/>
    <mergeCell ref="AH17:AK17"/>
    <mergeCell ref="E18:F18"/>
    <mergeCell ref="AI18:AK18"/>
    <mergeCell ref="AJ19:AK19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2021-02-02T21:22:44Z</dcterms:created>
  <dcterms:modified xsi:type="dcterms:W3CDTF">2021-02-02T21:25:01Z</dcterms:modified>
</cp:coreProperties>
</file>