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OCTUBRE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17" i="1" l="1"/>
  <c r="I17" i="1" s="1"/>
  <c r="J17" i="1"/>
  <c r="K17" i="1"/>
  <c r="I18" i="1"/>
  <c r="H21" i="1"/>
  <c r="I21" i="1"/>
  <c r="K21" i="1"/>
  <c r="K20" i="1" s="1"/>
  <c r="G22" i="1"/>
  <c r="I22" i="1"/>
  <c r="G23" i="1"/>
  <c r="I23" i="1"/>
  <c r="J23" i="1"/>
  <c r="J20" i="1" s="1"/>
  <c r="J19" i="1" s="1"/>
  <c r="G24" i="1"/>
  <c r="H24" i="1"/>
  <c r="I24" i="1"/>
  <c r="I25" i="1"/>
  <c r="I26" i="1"/>
  <c r="I27" i="1"/>
  <c r="I28" i="1"/>
  <c r="G29" i="1"/>
  <c r="J29" i="1"/>
  <c r="K29" i="1"/>
  <c r="G33" i="1"/>
  <c r="H33" i="1"/>
  <c r="J33" i="1"/>
  <c r="K33" i="1"/>
  <c r="K58" i="1" s="1"/>
  <c r="G48" i="1"/>
  <c r="H48" i="1"/>
  <c r="I48" i="1"/>
  <c r="J48" i="1"/>
  <c r="J59" i="1" s="1"/>
  <c r="K48" i="1"/>
  <c r="K59" i="1" s="1"/>
  <c r="J58" i="1"/>
  <c r="G20" i="1" l="1"/>
  <c r="G19" i="1" s="1"/>
  <c r="H20" i="1"/>
  <c r="I20" i="1" s="1"/>
  <c r="H16" i="1"/>
  <c r="K19" i="1"/>
  <c r="K16" i="1"/>
  <c r="J16" i="1"/>
  <c r="J15" i="1" s="1"/>
  <c r="J52" i="1" s="1"/>
  <c r="G16" i="1" l="1"/>
  <c r="G15" i="1" s="1"/>
  <c r="G17" i="1" s="1"/>
  <c r="H19" i="1"/>
  <c r="I19" i="1" s="1"/>
  <c r="K15" i="1"/>
  <c r="K52" i="1" s="1"/>
  <c r="K57" i="1"/>
  <c r="K56" i="1" s="1"/>
  <c r="K60" i="1" s="1"/>
  <c r="H15" i="1"/>
  <c r="I16" i="1"/>
  <c r="J57" i="1" s="1"/>
  <c r="J60" i="1" s="1"/>
  <c r="G52" i="1" l="1"/>
  <c r="H63" i="1" s="1"/>
  <c r="I15" i="1"/>
  <c r="I52" i="1" s="1"/>
  <c r="H52" i="1"/>
</calcChain>
</file>

<file path=xl/comments1.xml><?xml version="1.0" encoding="utf-8"?>
<comments xmlns="http://schemas.openxmlformats.org/spreadsheetml/2006/main">
  <authors>
    <author>Edgar Camilo Garcia Valderrama</author>
    <author>Lina Viviana Amaya Latorre</author>
  </authors>
  <commentList>
    <comment ref="G21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según la Ley de presupuesto No 1940 de 26 de noviembre de 2018 PRESUPUESTO DE INVERSION FONDANE </t>
        </r>
      </text>
    </comment>
    <comment ref="H21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1-PRIMER PAGO CONVENIO MIN JUSTICIS 0271 SIN IVA
2-TERCER DESEMBOLSO DE MINISTERIO DE TRABAJO
3-SAN ANDRES PRIMER DESEMBOLSO
4-SDP SEGUNDO DESEMBOLSO
</t>
        </r>
      </text>
    </comment>
    <comment ref="K21" authorId="0">
      <text>
        <r>
          <rPr>
            <sz val="9"/>
            <color indexed="81"/>
            <rFont val="Tahoma"/>
            <family val="2"/>
          </rPr>
          <t xml:space="preserve">1-SEGUNDO DESEMBOLSO CONVENIO UPME 004 
2-SEGUNDO DESEMBOLSO CONVENIO MINISTERIO DE JUSTICIA No 0271
3-SEGUNDO PAGO DEL CONVENIO ENA-COLCIENCIAS 
4-PRIMER DESEMBOLSO CONVENIO BANCOLDEX 
5-CUARTO DESEMBOLSO MINISTERIO DEL TRABAJO
6-SEGUNDO DESEMBOLSO CONVENIO MINISTERIO DE JUSTICIA  0251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Valor corresopndiente a PRESUPUESTO DE FUNCIONAMIENTO el cual esta discriminado según proyeccion de los ingresos a recaudar.</t>
        </r>
      </text>
    </comment>
    <comment ref="H22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COMISION DEL CONVENIO MIN JUSTICIA 0271</t>
        </r>
        <r>
          <rPr>
            <b/>
            <u/>
            <sz val="9"/>
            <color indexed="81"/>
            <rFont val="Tahoma"/>
            <family val="2"/>
          </rPr>
          <t xml:space="preserve"> SIN IVA 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1-ANI SEGUNDO PAGO O.C 2719
2-DIAN PRIMER PAGO O.C 2519
3-SUPER SUBSIDIO PRIMER PAGO O.C 2319
4-DAPRE PRIMER PAGO O.C 919
</t>
        </r>
        <r>
          <rPr>
            <b/>
            <u/>
            <sz val="9"/>
            <color indexed="81"/>
            <rFont val="Tahoma"/>
            <family val="2"/>
          </rPr>
          <t xml:space="preserve"> TODOS LOS VALORES SON SIN IVA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<sst xmlns="http://schemas.openxmlformats.org/spreadsheetml/2006/main" count="75" uniqueCount="71">
  <si>
    <t>Total Ingresos Vigencia</t>
  </si>
  <si>
    <t>Aportes de la Nación</t>
  </si>
  <si>
    <t>Recursos de Capital</t>
  </si>
  <si>
    <t>Ingresos Corrientes</t>
  </si>
  <si>
    <t xml:space="preserve">  </t>
  </si>
  <si>
    <t>Ingresos por recaudar 2019</t>
  </si>
  <si>
    <t>Ingresos recaudados Octubre 2019</t>
  </si>
  <si>
    <t>RESUMEN PRESUPUESTO  DE INGRESOS</t>
  </si>
  <si>
    <t>TOTAL  INGRESOS  VIGENCIA</t>
  </si>
  <si>
    <t>Inversión</t>
  </si>
  <si>
    <t>Servicio de la Deuda</t>
  </si>
  <si>
    <t>Funcionamiento</t>
  </si>
  <si>
    <t>APORTES DE LA NACIÓN</t>
  </si>
  <si>
    <t>RENTAS PARA FISCALES</t>
  </si>
  <si>
    <t>Donaciones</t>
  </si>
  <si>
    <t>Otros Recursos del Balance</t>
  </si>
  <si>
    <t>Recuperación de Cartera</t>
  </si>
  <si>
    <t>Excedentes Financieros</t>
  </si>
  <si>
    <t>Venta de Activos</t>
  </si>
  <si>
    <t>Recursos del Balance</t>
  </si>
  <si>
    <t>Rendimientos Financieros</t>
  </si>
  <si>
    <t>Rendimientos sobre depósitos en administración</t>
  </si>
  <si>
    <t>Autorizado</t>
  </si>
  <si>
    <t>Perfeccionado</t>
  </si>
  <si>
    <t>Crédito Interno</t>
  </si>
  <si>
    <t xml:space="preserve"> </t>
  </si>
  <si>
    <t>Crédito Externo</t>
  </si>
  <si>
    <t>RECURSOS DE CAPITAL</t>
  </si>
  <si>
    <t>interes cuentas de ahorro</t>
  </si>
  <si>
    <t>Intereses sobre depositos en instituciones financieras</t>
  </si>
  <si>
    <t>Aportes de otras entidades -BID</t>
  </si>
  <si>
    <t>Aprovechamientos-Fotocopias-Carnets</t>
  </si>
  <si>
    <t>Aprovechamientos - Sobrantes</t>
  </si>
  <si>
    <t>481047 -481007</t>
  </si>
  <si>
    <t>Otros ingresos</t>
  </si>
  <si>
    <t>Aportes de otras entidades</t>
  </si>
  <si>
    <t>Aportes de Afiliados</t>
  </si>
  <si>
    <t>Aportes Patronales</t>
  </si>
  <si>
    <t>Operaciones Comerciales- MULTAS</t>
  </si>
  <si>
    <t>Contratos</t>
  </si>
  <si>
    <t>Administración de proyectos</t>
  </si>
  <si>
    <t>Publicaciones-incluye D.Territoriales</t>
  </si>
  <si>
    <t>Servicios informativos</t>
  </si>
  <si>
    <t>Administración de convenios</t>
  </si>
  <si>
    <t>Convenios</t>
  </si>
  <si>
    <t>Recursos Recibidos en Adminisitracion</t>
  </si>
  <si>
    <t>Venta de servicios</t>
  </si>
  <si>
    <t>No Tributarios</t>
  </si>
  <si>
    <t>Contribuciones</t>
  </si>
  <si>
    <t>Tributarios</t>
  </si>
  <si>
    <t>INGRESOS CORRIENTES</t>
  </si>
  <si>
    <t>INGRESOS PROPIOS</t>
  </si>
  <si>
    <t>Ingresos por recaudar Octubre de 2019</t>
  </si>
  <si>
    <t>Ingresos por Recaudar Vigencia Anterior</t>
  </si>
  <si>
    <t>Ingresos Recaudados acumulados 2019</t>
  </si>
  <si>
    <t>Ingresos Recaudados Octubre de 2019</t>
  </si>
  <si>
    <t>Aforo vigente 2019</t>
  </si>
  <si>
    <t>CONCEPTO</t>
  </si>
  <si>
    <t>NIV</t>
  </si>
  <si>
    <t>DESCRIPCION CTA CBLE INGRESO</t>
  </si>
  <si>
    <t>CTA CBLE INGRESO</t>
  </si>
  <si>
    <t>En pesos $</t>
  </si>
  <si>
    <t>ANTEPROYECTO DE PRESUPUESTO DE INGRESOS - VIGENCIA 2019</t>
  </si>
  <si>
    <t>FONDO ROTATORIO DEL DANE - FONDANE</t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</si>
  <si>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</si>
  <si>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</si>
  <si>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t>0402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</si>
  <si>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</si>
  <si>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.</t>
  </si>
  <si>
    <t>Formulario No. 1</t>
  </si>
  <si>
    <t>Secretaria General - Area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</si>
</sst>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a_-;\-* #,##0.00\ _P_t_a_-;_-* &quot;-&quot;??\ _P_t_a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i/>
      <sz val="14"/>
      <name val="Segoe UI"/>
      <family val="2"/>
    </font>
    <font>
      <b/>
      <sz val="12"/>
      <name val="Segoe UI"/>
      <family val="2"/>
    </font>
    <font>
      <sz val="10"/>
      <color theme="3" tint="0.39997558519241921"/>
      <name val="Segoe UI"/>
      <family val="2"/>
    </font>
    <font>
      <sz val="9"/>
      <color theme="3" tint="0.39997558519241921"/>
      <name val="Segoe UI"/>
      <family val="2"/>
    </font>
    <font>
      <sz val="8"/>
      <name val="Segoe UI"/>
      <family val="2"/>
    </font>
    <font>
      <sz val="10"/>
      <color rgb="FF2D77C2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15"/>
      <name val="Segoe UI"/>
      <family val="2"/>
    </font>
    <font>
      <b/>
      <sz val="8"/>
      <name val="Segoe UI"/>
      <family val="2"/>
    </font>
    <font>
      <b/>
      <sz val="7"/>
      <name val="Segoe UI"/>
      <family val="2"/>
    </font>
    <font>
      <u/>
      <sz val="9"/>
      <name val="Segoe UI"/>
      <family val="2"/>
    </font>
    <font>
      <sz val="1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36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1" applyFont="1"/>
    <xf numFmtId="0" fontId="4" fillId="0" borderId="0" xfId="0" applyFont="1"/>
    <xf numFmtId="3" fontId="5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3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3" fontId="4" fillId="0" borderId="8" xfId="0" applyNumberFormat="1" applyFont="1" applyBorder="1"/>
    <xf numFmtId="0" fontId="4" fillId="0" borderId="0" xfId="0" applyFont="1" applyBorder="1"/>
    <xf numFmtId="0" fontId="4" fillId="0" borderId="9" xfId="0" applyFont="1" applyBorder="1"/>
    <xf numFmtId="3" fontId="5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Alignment="1">
      <alignment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3" fontId="5" fillId="0" borderId="14" xfId="0" applyNumberFormat="1" applyFont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3" fontId="6" fillId="3" borderId="17" xfId="0" applyNumberFormat="1" applyFont="1" applyFill="1" applyBorder="1"/>
    <xf numFmtId="3" fontId="6" fillId="3" borderId="18" xfId="0" applyNumberFormat="1" applyFont="1" applyFill="1" applyBorder="1"/>
    <xf numFmtId="0" fontId="6" fillId="3" borderId="15" xfId="0" applyFont="1" applyFill="1" applyBorder="1"/>
    <xf numFmtId="0" fontId="6" fillId="3" borderId="19" xfId="0" quotePrefix="1" applyFont="1" applyFill="1" applyBorder="1" applyAlignment="1">
      <alignment horizontal="left"/>
    </xf>
    <xf numFmtId="0" fontId="6" fillId="0" borderId="20" xfId="0" applyFont="1" applyBorder="1"/>
    <xf numFmtId="3" fontId="3" fillId="0" borderId="21" xfId="0" applyNumberFormat="1" applyFont="1" applyFill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0" fontId="3" fillId="0" borderId="27" xfId="0" applyFont="1" applyBorder="1"/>
    <xf numFmtId="0" fontId="3" fillId="0" borderId="28" xfId="0" applyFont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0" fontId="7" fillId="0" borderId="0" xfId="0" applyFont="1"/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7" fillId="0" borderId="20" xfId="0" applyFont="1" applyBorder="1"/>
    <xf numFmtId="3" fontId="3" fillId="0" borderId="27" xfId="0" applyNumberFormat="1" applyFont="1" applyFill="1" applyBorder="1"/>
    <xf numFmtId="0" fontId="3" fillId="0" borderId="29" xfId="0" applyFont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0" xfId="0" applyFont="1" applyBorder="1"/>
    <xf numFmtId="164" fontId="4" fillId="0" borderId="27" xfId="1" applyFont="1" applyBorder="1"/>
    <xf numFmtId="0" fontId="4" fillId="0" borderId="29" xfId="0" applyFont="1" applyBorder="1"/>
    <xf numFmtId="3" fontId="3" fillId="0" borderId="26" xfId="0" applyNumberFormat="1" applyFont="1" applyFill="1" applyBorder="1"/>
    <xf numFmtId="0" fontId="3" fillId="0" borderId="28" xfId="0" quotePrefix="1" applyFont="1" applyBorder="1" applyAlignment="1">
      <alignment horizontal="left"/>
    </xf>
    <xf numFmtId="0" fontId="3" fillId="0" borderId="29" xfId="0" quotePrefix="1" applyFont="1" applyBorder="1" applyAlignment="1">
      <alignment horizontal="left"/>
    </xf>
    <xf numFmtId="3" fontId="8" fillId="0" borderId="26" xfId="0" applyNumberFormat="1" applyFont="1" applyFill="1" applyBorder="1"/>
    <xf numFmtId="49" fontId="3" fillId="0" borderId="30" xfId="0" applyNumberFormat="1" applyFont="1" applyBorder="1" applyAlignment="1">
      <alignment wrapText="1"/>
    </xf>
    <xf numFmtId="0" fontId="4" fillId="0" borderId="0" xfId="0" applyFont="1" applyFill="1"/>
    <xf numFmtId="3" fontId="9" fillId="0" borderId="26" xfId="0" applyNumberFormat="1" applyFont="1" applyBorder="1"/>
    <xf numFmtId="4" fontId="4" fillId="0" borderId="0" xfId="0" applyNumberFormat="1" applyFont="1"/>
    <xf numFmtId="0" fontId="10" fillId="0" borderId="27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left"/>
    </xf>
    <xf numFmtId="4" fontId="3" fillId="0" borderId="27" xfId="0" applyNumberFormat="1" applyFont="1" applyFill="1" applyBorder="1"/>
    <xf numFmtId="3" fontId="4" fillId="0" borderId="0" xfId="0" applyNumberFormat="1" applyFont="1"/>
    <xf numFmtId="3" fontId="4" fillId="0" borderId="0" xfId="0" applyNumberFormat="1" applyFont="1" applyBorder="1"/>
    <xf numFmtId="4" fontId="11" fillId="0" borderId="0" xfId="0" applyNumberFormat="1" applyFont="1" applyBorder="1" applyAlignment="1">
      <alignment horizontal="right" vertical="top" readingOrder="1"/>
    </xf>
    <xf numFmtId="3" fontId="12" fillId="0" borderId="26" xfId="0" applyNumberFormat="1" applyFont="1" applyFill="1" applyBorder="1"/>
    <xf numFmtId="3" fontId="12" fillId="0" borderId="27" xfId="0" applyNumberFormat="1" applyFont="1" applyFill="1" applyBorder="1"/>
    <xf numFmtId="0" fontId="13" fillId="0" borderId="0" xfId="0" applyFont="1"/>
    <xf numFmtId="164" fontId="13" fillId="0" borderId="0" xfId="1" applyFont="1" applyBorder="1"/>
    <xf numFmtId="3" fontId="13" fillId="0" borderId="0" xfId="0" applyNumberFormat="1" applyFont="1"/>
    <xf numFmtId="0" fontId="13" fillId="0" borderId="20" xfId="0" applyFont="1" applyBorder="1"/>
    <xf numFmtId="3" fontId="14" fillId="0" borderId="0" xfId="0" applyNumberFormat="1" applyFont="1" applyBorder="1"/>
    <xf numFmtId="0" fontId="13" fillId="0" borderId="0" xfId="0" applyFont="1" applyBorder="1"/>
    <xf numFmtId="3" fontId="13" fillId="0" borderId="26" xfId="0" applyNumberFormat="1" applyFont="1" applyBorder="1"/>
    <xf numFmtId="3" fontId="13" fillId="0" borderId="27" xfId="0" applyNumberFormat="1" applyFont="1" applyBorder="1"/>
    <xf numFmtId="3" fontId="13" fillId="0" borderId="28" xfId="0" applyNumberFormat="1" applyFont="1" applyBorder="1" applyAlignment="1">
      <alignment wrapText="1"/>
    </xf>
    <xf numFmtId="0" fontId="13" fillId="0" borderId="28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28" xfId="0" applyFont="1" applyBorder="1"/>
    <xf numFmtId="3" fontId="7" fillId="3" borderId="31" xfId="0" applyNumberFormat="1" applyFont="1" applyFill="1" applyBorder="1"/>
    <xf numFmtId="0" fontId="7" fillId="3" borderId="0" xfId="0" applyFont="1" applyFill="1" applyBorder="1"/>
    <xf numFmtId="0" fontId="7" fillId="3" borderId="32" xfId="0" applyFont="1" applyFill="1" applyBorder="1"/>
    <xf numFmtId="3" fontId="6" fillId="0" borderId="0" xfId="0" applyNumberFormat="1" applyFont="1"/>
    <xf numFmtId="3" fontId="6" fillId="4" borderId="13" xfId="0" applyNumberFormat="1" applyFont="1" applyFill="1" applyBorder="1"/>
    <xf numFmtId="3" fontId="6" fillId="4" borderId="19" xfId="0" applyNumberFormat="1" applyFont="1" applyFill="1" applyBorder="1"/>
    <xf numFmtId="0" fontId="6" fillId="4" borderId="19" xfId="0" applyFont="1" applyFill="1" applyBorder="1"/>
    <xf numFmtId="0" fontId="6" fillId="4" borderId="15" xfId="0" applyFont="1" applyFill="1" applyBorder="1"/>
    <xf numFmtId="0" fontId="6" fillId="4" borderId="33" xfId="0" applyFont="1" applyFill="1" applyBorder="1"/>
    <xf numFmtId="0" fontId="12" fillId="0" borderId="0" xfId="0" applyFont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2" fillId="0" borderId="36" xfId="0" quotePrefix="1" applyNumberFormat="1" applyFont="1" applyBorder="1" applyAlignment="1">
      <alignment horizontal="center" vertical="center" wrapText="1"/>
    </xf>
    <xf numFmtId="3" fontId="12" fillId="0" borderId="37" xfId="0" quotePrefix="1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Continuous" vertical="center" wrapText="1"/>
    </xf>
    <xf numFmtId="0" fontId="12" fillId="0" borderId="36" xfId="0" applyFont="1" applyBorder="1" applyAlignment="1">
      <alignment horizontal="centerContinuous" vertical="center" wrapText="1"/>
    </xf>
    <xf numFmtId="0" fontId="12" fillId="0" borderId="38" xfId="0" applyFont="1" applyBorder="1" applyAlignment="1">
      <alignment horizontal="centerContinuous" vertical="center" wrapText="1"/>
    </xf>
    <xf numFmtId="0" fontId="12" fillId="0" borderId="39" xfId="0" applyFont="1" applyBorder="1" applyAlignment="1">
      <alignment horizontal="center" vertical="center" wrapText="1"/>
    </xf>
    <xf numFmtId="3" fontId="4" fillId="0" borderId="20" xfId="0" applyNumberFormat="1" applyFont="1" applyBorder="1"/>
    <xf numFmtId="3" fontId="16" fillId="0" borderId="20" xfId="0" applyNumberFormat="1" applyFont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17" fillId="0" borderId="0" xfId="0" applyFont="1"/>
    <xf numFmtId="0" fontId="17" fillId="0" borderId="0" xfId="0" quotePrefix="1" applyFont="1"/>
    <xf numFmtId="3" fontId="3" fillId="0" borderId="20" xfId="0" applyNumberFormat="1" applyFont="1" applyBorder="1"/>
    <xf numFmtId="0" fontId="18" fillId="0" borderId="0" xfId="0" applyFont="1"/>
    <xf numFmtId="0" fontId="13" fillId="0" borderId="0" xfId="0" applyFont="1" applyAlignment="1"/>
    <xf numFmtId="3" fontId="13" fillId="0" borderId="20" xfId="0" applyNumberFormat="1" applyFont="1" applyBorder="1" applyAlignment="1">
      <alignment horizontal="centerContinuous"/>
    </xf>
    <xf numFmtId="3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quotePrefix="1" applyFont="1" applyAlignment="1">
      <alignment horizontal="centerContinuous"/>
    </xf>
    <xf numFmtId="0" fontId="4" fillId="0" borderId="29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10" fillId="0" borderId="27" xfId="0" applyNumberFormat="1" applyFont="1" applyFill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5" fillId="0" borderId="29" xfId="0" applyFont="1" applyBorder="1" applyAlignment="1">
      <alignment horizontal="left"/>
    </xf>
    <xf numFmtId="0" fontId="5" fillId="0" borderId="28" xfId="0" applyFont="1" applyBorder="1" applyAlignment="1">
      <alignment horizontal="left"/>
    </xf>
  </cellXfs>
  <cellStyles count="5">
    <cellStyle name="Millares" xfId="1" builtinId="3"/>
    <cellStyle name="Millares 2" xfId="2"/>
    <cellStyle name="Normal" xfId="0" builtinId="0"/>
    <cellStyle name="Normal 2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</xdr:row>
      <xdr:rowOff>19050</xdr:rowOff>
    </xdr:from>
    <xdr:ext cx="2460171" cy="476250"/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80975"/>
          <a:ext cx="246017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G21">
            <v>20010425392</v>
          </cell>
        </row>
        <row r="22">
          <cell r="G22">
            <v>190000000</v>
          </cell>
        </row>
        <row r="23">
          <cell r="G23">
            <v>9000000</v>
          </cell>
        </row>
        <row r="24">
          <cell r="G24">
            <v>170000000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/>
      <sheetData sheetId="8"/>
      <sheetData sheetId="9">
        <row r="15">
          <cell r="I15">
            <v>18172801005.870003</v>
          </cell>
        </row>
        <row r="16">
          <cell r="I16">
            <v>18172801005.870003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18172801005.870003</v>
          </cell>
        </row>
        <row r="20">
          <cell r="I20">
            <v>18172801005.870003</v>
          </cell>
        </row>
        <row r="21">
          <cell r="I21">
            <v>17582591559.709999</v>
          </cell>
        </row>
        <row r="22">
          <cell r="I22">
            <v>359647784</v>
          </cell>
        </row>
        <row r="23">
          <cell r="I23">
            <v>7401014.1500000004</v>
          </cell>
        </row>
        <row r="24">
          <cell r="I24">
            <v>223160648.00999999</v>
          </cell>
        </row>
      </sheetData>
      <sheetData sheetId="10"/>
      <sheetData sheetId="11">
        <row r="15">
          <cell r="I15">
            <v>27033670875.870003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72"/>
  <sheetViews>
    <sheetView tabSelected="1" topLeftCell="C2" zoomScale="70" zoomScaleNormal="70" workbookViewId="0">
      <selection activeCell="I17" sqref="I1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2" customWidth="1"/>
    <col min="11" max="11" width="27.140625" style="2" customWidth="1"/>
    <col min="12" max="12" width="2.7109375" style="1" customWidth="1"/>
    <col min="13" max="13" width="12.28515625" style="1" bestFit="1" customWidth="1"/>
    <col min="14" max="14" width="11.42578125" style="1"/>
    <col min="15" max="15" width="35.5703125" style="1" customWidth="1"/>
    <col min="16" max="16384" width="11.42578125" style="1"/>
  </cols>
  <sheetData>
    <row r="1" spans="1:15" x14ac:dyDescent="0.25">
      <c r="K1" s="120"/>
    </row>
    <row r="2" spans="1:15" s="121" customFormat="1" ht="16.5" x14ac:dyDescent="0.3">
      <c r="D2" s="126"/>
      <c r="E2" s="126"/>
      <c r="F2" s="126" t="s">
        <v>63</v>
      </c>
      <c r="G2" s="126"/>
      <c r="H2" s="126"/>
      <c r="I2" s="126"/>
      <c r="J2" s="124"/>
      <c r="K2" s="123"/>
      <c r="L2" s="122"/>
    </row>
    <row r="3" spans="1:15" s="121" customFormat="1" ht="16.5" x14ac:dyDescent="0.3">
      <c r="D3" s="125"/>
      <c r="E3" s="125"/>
      <c r="F3" s="125" t="s">
        <v>70</v>
      </c>
      <c r="G3" s="125"/>
      <c r="H3" s="125"/>
      <c r="I3" s="125"/>
      <c r="J3" s="124"/>
      <c r="K3" s="123"/>
      <c r="L3" s="122"/>
    </row>
    <row r="4" spans="1:15" s="121" customFormat="1" ht="16.5" x14ac:dyDescent="0.3">
      <c r="D4" s="125"/>
      <c r="E4" s="125"/>
      <c r="F4" s="125" t="s">
        <v>69</v>
      </c>
      <c r="G4" s="125"/>
      <c r="H4" s="125"/>
      <c r="I4" s="125"/>
      <c r="J4" s="124"/>
      <c r="K4" s="123"/>
      <c r="L4" s="122"/>
    </row>
    <row r="5" spans="1:15" x14ac:dyDescent="0.25">
      <c r="K5" s="120"/>
    </row>
    <row r="6" spans="1:15" x14ac:dyDescent="0.25">
      <c r="F6" s="1" t="s">
        <v>68</v>
      </c>
      <c r="K6" s="120"/>
    </row>
    <row r="7" spans="1:15" s="4" customFormat="1" ht="12" x14ac:dyDescent="0.2">
      <c r="D7" s="117" t="s">
        <v>67</v>
      </c>
      <c r="E7" s="119" t="s">
        <v>66</v>
      </c>
      <c r="J7" s="70"/>
      <c r="K7" s="115"/>
    </row>
    <row r="8" spans="1:15" s="4" customFormat="1" ht="12" x14ac:dyDescent="0.2">
      <c r="D8" s="117" t="s">
        <v>65</v>
      </c>
      <c r="J8" s="70"/>
      <c r="K8" s="115"/>
    </row>
    <row r="9" spans="1:15" s="4" customFormat="1" ht="12" x14ac:dyDescent="0.2">
      <c r="D9" s="117" t="s">
        <v>64</v>
      </c>
      <c r="E9" s="118" t="s">
        <v>63</v>
      </c>
      <c r="J9" s="70"/>
      <c r="K9" s="115"/>
    </row>
    <row r="10" spans="1:15" s="4" customFormat="1" ht="12" x14ac:dyDescent="0.2">
      <c r="D10" s="117" t="s">
        <v>62</v>
      </c>
      <c r="H10" s="70"/>
      <c r="I10" s="70"/>
      <c r="J10" s="70"/>
      <c r="K10" s="116" t="s">
        <v>61</v>
      </c>
    </row>
    <row r="11" spans="1:15" s="4" customFormat="1" ht="12.75" thickBot="1" x14ac:dyDescent="0.25">
      <c r="J11" s="70"/>
      <c r="K11" s="115"/>
    </row>
    <row r="12" spans="1:15" s="96" customFormat="1" ht="142.5" x14ac:dyDescent="0.2">
      <c r="A12" s="96" t="s">
        <v>60</v>
      </c>
      <c r="B12" s="96" t="s">
        <v>59</v>
      </c>
      <c r="D12" s="114" t="s">
        <v>58</v>
      </c>
      <c r="E12" s="113" t="s">
        <v>57</v>
      </c>
      <c r="F12" s="112"/>
      <c r="G12" s="110" t="s">
        <v>56</v>
      </c>
      <c r="H12" s="110" t="s">
        <v>55</v>
      </c>
      <c r="I12" s="111" t="s">
        <v>54</v>
      </c>
      <c r="J12" s="110" t="s">
        <v>53</v>
      </c>
      <c r="K12" s="109" t="s">
        <v>52</v>
      </c>
    </row>
    <row r="13" spans="1:15" s="101" customFormat="1" ht="11.25" thickBot="1" x14ac:dyDescent="0.25">
      <c r="C13" s="108"/>
      <c r="D13" s="107"/>
      <c r="E13" s="106"/>
      <c r="F13" s="104"/>
      <c r="G13" s="104"/>
      <c r="H13" s="105"/>
      <c r="I13" s="104"/>
      <c r="J13" s="103">
        <v>1</v>
      </c>
      <c r="K13" s="102">
        <v>2</v>
      </c>
    </row>
    <row r="14" spans="1:15" s="96" customFormat="1" ht="15" thickBot="1" x14ac:dyDescent="0.25">
      <c r="C14" s="100"/>
      <c r="F14" s="99"/>
      <c r="G14" s="99"/>
      <c r="H14" s="99"/>
      <c r="I14" s="99"/>
      <c r="J14" s="98"/>
      <c r="K14" s="97"/>
    </row>
    <row r="15" spans="1:15" s="24" customFormat="1" ht="21" thickBot="1" x14ac:dyDescent="0.4">
      <c r="D15" s="95">
        <v>3000</v>
      </c>
      <c r="E15" s="94" t="s">
        <v>51</v>
      </c>
      <c r="F15" s="93"/>
      <c r="G15" s="92">
        <f>+G16</f>
        <v>27771224374.119999</v>
      </c>
      <c r="H15" s="92">
        <f>+H16</f>
        <v>1483361441</v>
      </c>
      <c r="I15" s="92">
        <f>H15+[1]SEPTIEMBRE!I15</f>
        <v>19656162446.870003</v>
      </c>
      <c r="J15" s="92">
        <f>J$16+J$33+J$47</f>
        <v>0</v>
      </c>
      <c r="K15" s="91">
        <f>K16</f>
        <v>7832849409</v>
      </c>
      <c r="O15" s="90"/>
    </row>
    <row r="16" spans="1:15" s="44" customFormat="1" ht="17.25" x14ac:dyDescent="0.3">
      <c r="C16" s="49"/>
      <c r="D16" s="89">
        <v>3100</v>
      </c>
      <c r="E16" s="88" t="s">
        <v>50</v>
      </c>
      <c r="F16" s="88"/>
      <c r="G16" s="46">
        <f>G20+G29+G33</f>
        <v>27771224374.119999</v>
      </c>
      <c r="H16" s="46">
        <f>H20+H29+H33</f>
        <v>1483361441</v>
      </c>
      <c r="I16" s="46">
        <f>H16+[1]SEPTIEMBRE!I16</f>
        <v>19656162446.870003</v>
      </c>
      <c r="J16" s="46">
        <f>J$17+J$19</f>
        <v>0</v>
      </c>
      <c r="K16" s="87">
        <f>K20+K29+K33</f>
        <v>7832849409</v>
      </c>
    </row>
    <row r="17" spans="1:15" s="75" customFormat="1" ht="16.5" outlineLevel="2" x14ac:dyDescent="0.3">
      <c r="C17" s="78"/>
      <c r="D17" s="86">
        <v>3110</v>
      </c>
      <c r="E17" s="85" t="s">
        <v>49</v>
      </c>
      <c r="F17" s="84"/>
      <c r="G17" s="83">
        <f>G15-G16</f>
        <v>0</v>
      </c>
      <c r="H17" s="82">
        <f>H18</f>
        <v>0</v>
      </c>
      <c r="I17" s="82">
        <f>H17+[1]SEPTIEMBRE!I17</f>
        <v>0</v>
      </c>
      <c r="J17" s="82">
        <f>J18</f>
        <v>0</v>
      </c>
      <c r="K17" s="81">
        <f>K18</f>
        <v>0</v>
      </c>
      <c r="O17" s="80"/>
    </row>
    <row r="18" spans="1:15" s="4" customFormat="1" ht="24" outlineLevel="2" x14ac:dyDescent="0.45">
      <c r="C18" s="56"/>
      <c r="D18" s="55">
        <v>3112</v>
      </c>
      <c r="E18" s="129" t="s">
        <v>48</v>
      </c>
      <c r="F18" s="129"/>
      <c r="G18" s="67"/>
      <c r="H18" s="53"/>
      <c r="I18" s="53">
        <f>H18+[1]SEPTIEMBRE!I18</f>
        <v>0</v>
      </c>
      <c r="J18" s="53"/>
      <c r="K18" s="52"/>
      <c r="O18" s="79"/>
    </row>
    <row r="19" spans="1:15" s="75" customFormat="1" ht="17.25" outlineLevel="2" x14ac:dyDescent="0.3">
      <c r="C19" s="78"/>
      <c r="D19" s="46">
        <v>3120</v>
      </c>
      <c r="E19" s="46" t="s">
        <v>47</v>
      </c>
      <c r="F19" s="46"/>
      <c r="G19" s="46">
        <f>G20+G29+G33</f>
        <v>27771224374.119999</v>
      </c>
      <c r="H19" s="46">
        <f>H20+H29+H33</f>
        <v>1483361441</v>
      </c>
      <c r="I19" s="46">
        <f>H19+[1]SEPTIEMBRE!I19</f>
        <v>19656162446.870003</v>
      </c>
      <c r="J19" s="46">
        <f>J20+J29+J33</f>
        <v>0</v>
      </c>
      <c r="K19" s="45">
        <f>K20+K29+K33</f>
        <v>7832849409</v>
      </c>
      <c r="M19" s="77"/>
      <c r="O19" s="76"/>
    </row>
    <row r="20" spans="1:15" s="4" customFormat="1" outlineLevel="3" x14ac:dyDescent="0.25">
      <c r="C20" s="56"/>
      <c r="D20" s="55">
        <v>3121</v>
      </c>
      <c r="E20" s="134" t="s">
        <v>46</v>
      </c>
      <c r="F20" s="135"/>
      <c r="G20" s="74">
        <f>SUM(G21:G24)</f>
        <v>27771224374.119999</v>
      </c>
      <c r="H20" s="74">
        <f>H21+H22+H23+H24+H25+H26+H27+H28</f>
        <v>1483361441</v>
      </c>
      <c r="I20" s="74">
        <f>H20+[1]SEPTIEMBRE!I20</f>
        <v>19656162446.870003</v>
      </c>
      <c r="J20" s="74">
        <f>SUM(J21:J28)</f>
        <v>0</v>
      </c>
      <c r="K20" s="73">
        <f>K21+K22+K23+K24</f>
        <v>7832849409</v>
      </c>
      <c r="O20" s="72"/>
    </row>
    <row r="21" spans="1:15" s="4" customFormat="1" ht="19.5" customHeight="1" outlineLevel="3" x14ac:dyDescent="0.25">
      <c r="A21" s="64">
        <v>245301</v>
      </c>
      <c r="B21" s="63" t="s">
        <v>45</v>
      </c>
      <c r="C21" s="56"/>
      <c r="D21" s="55"/>
      <c r="E21" s="129" t="s">
        <v>44</v>
      </c>
      <c r="F21" s="129"/>
      <c r="G21" s="50">
        <f>+[1]JUNIO!G21+1618848380.12+4395635396+1377315206</f>
        <v>27402224374.119999</v>
      </c>
      <c r="H21" s="69">
        <f>143374090+86400000+720000000+492225300</f>
        <v>1441999390</v>
      </c>
      <c r="I21" s="50">
        <f>H21+[1]SEPTIEMBRE!I21</f>
        <v>19024590949.709999</v>
      </c>
      <c r="J21" s="50">
        <v>0</v>
      </c>
      <c r="K21" s="50">
        <f>612774858+17720393+6529770157+150000000+86400000+436184001</f>
        <v>7832849409</v>
      </c>
      <c r="O21" s="71"/>
    </row>
    <row r="22" spans="1:15" s="4" customFormat="1" outlineLevel="3" x14ac:dyDescent="0.25">
      <c r="C22" s="56"/>
      <c r="D22" s="55"/>
      <c r="E22" s="129" t="s">
        <v>43</v>
      </c>
      <c r="F22" s="129"/>
      <c r="G22" s="50">
        <f>+[1]JUNIO!G22</f>
        <v>190000000</v>
      </c>
      <c r="H22" s="50">
        <v>13537351</v>
      </c>
      <c r="I22" s="50">
        <f>H22+[1]SEPTIEMBRE!I22</f>
        <v>373185135</v>
      </c>
      <c r="J22" s="50">
        <v>0</v>
      </c>
      <c r="K22" s="59"/>
      <c r="M22" s="70"/>
      <c r="O22" s="12"/>
    </row>
    <row r="23" spans="1:15" s="4" customFormat="1" ht="24.75" customHeight="1" outlineLevel="3" x14ac:dyDescent="0.25">
      <c r="A23" s="64">
        <v>439005</v>
      </c>
      <c r="B23" s="63" t="s">
        <v>42</v>
      </c>
      <c r="C23" s="56"/>
      <c r="D23" s="55"/>
      <c r="E23" s="129" t="s">
        <v>41</v>
      </c>
      <c r="F23" s="129"/>
      <c r="G23" s="50">
        <f>+[1]JUNIO!G23</f>
        <v>9000000</v>
      </c>
      <c r="H23" s="69"/>
      <c r="I23" s="50">
        <f>H23+[1]SEPTIEMBRE!I23</f>
        <v>7401014.1500000004</v>
      </c>
      <c r="J23" s="53">
        <f>18965760-18965760</f>
        <v>0</v>
      </c>
      <c r="K23" s="52">
        <v>0</v>
      </c>
      <c r="O23" s="12"/>
    </row>
    <row r="24" spans="1:15" s="4" customFormat="1" ht="21" customHeight="1" outlineLevel="3" x14ac:dyDescent="0.25">
      <c r="A24" s="64">
        <v>439014</v>
      </c>
      <c r="B24" s="63" t="s">
        <v>40</v>
      </c>
      <c r="C24" s="56"/>
      <c r="D24" s="55"/>
      <c r="E24" s="129" t="s">
        <v>39</v>
      </c>
      <c r="F24" s="129"/>
      <c r="G24" s="50">
        <f>+[1]JUNIO!G24</f>
        <v>170000000</v>
      </c>
      <c r="H24" s="69">
        <f>9274900+18549800</f>
        <v>27824700</v>
      </c>
      <c r="I24" s="50">
        <f>H24+[1]SEPTIEMBRE!I24</f>
        <v>250985348.00999999</v>
      </c>
      <c r="J24" s="50">
        <v>0</v>
      </c>
      <c r="K24" s="52">
        <v>0</v>
      </c>
      <c r="O24" s="12"/>
    </row>
    <row r="25" spans="1:15" s="4" customFormat="1" outlineLevel="3" x14ac:dyDescent="0.25">
      <c r="C25" s="56"/>
      <c r="D25" s="55">
        <v>3123</v>
      </c>
      <c r="E25" s="127" t="s">
        <v>38</v>
      </c>
      <c r="F25" s="128"/>
      <c r="G25" s="68"/>
      <c r="H25" s="50"/>
      <c r="I25" s="50">
        <f>H25+[1]JUNIO!I25</f>
        <v>0</v>
      </c>
      <c r="J25" s="53"/>
      <c r="K25" s="52"/>
      <c r="M25" s="66"/>
      <c r="O25" s="12"/>
    </row>
    <row r="26" spans="1:15" s="4" customFormat="1" ht="12" outlineLevel="3" x14ac:dyDescent="0.2">
      <c r="C26" s="56"/>
      <c r="D26" s="55">
        <v>3124</v>
      </c>
      <c r="E26" s="129" t="s">
        <v>37</v>
      </c>
      <c r="F26" s="129"/>
      <c r="G26" s="67"/>
      <c r="H26" s="53"/>
      <c r="I26" s="53">
        <f>H26+[1]JUNIO!I26</f>
        <v>0</v>
      </c>
      <c r="J26" s="53"/>
      <c r="K26" s="52"/>
      <c r="O26" s="12"/>
    </row>
    <row r="27" spans="1:15" s="4" customFormat="1" ht="12" outlineLevel="3" x14ac:dyDescent="0.2">
      <c r="C27" s="56"/>
      <c r="D27" s="55">
        <v>3125</v>
      </c>
      <c r="E27" s="58" t="s">
        <v>36</v>
      </c>
      <c r="F27" s="55"/>
      <c r="G27" s="55"/>
      <c r="H27" s="53"/>
      <c r="I27" s="53">
        <f>H27+[1]JUNIO!I27</f>
        <v>0</v>
      </c>
      <c r="J27" s="53"/>
      <c r="K27" s="52"/>
      <c r="O27" s="12"/>
    </row>
    <row r="28" spans="1:15" s="4" customFormat="1" ht="12" outlineLevel="3" x14ac:dyDescent="0.2">
      <c r="C28" s="56"/>
      <c r="D28" s="55">
        <v>3126</v>
      </c>
      <c r="E28" s="54" t="s">
        <v>35</v>
      </c>
      <c r="F28" s="54"/>
      <c r="G28" s="54"/>
      <c r="H28" s="53"/>
      <c r="I28" s="53">
        <f>H28+[1]JUNIO!I28</f>
        <v>0</v>
      </c>
      <c r="J28" s="53"/>
      <c r="K28" s="52"/>
      <c r="O28" s="12"/>
    </row>
    <row r="29" spans="1:15" s="4" customFormat="1" ht="17.25" outlineLevel="3" x14ac:dyDescent="0.3">
      <c r="C29" s="56"/>
      <c r="D29" s="48">
        <v>3128</v>
      </c>
      <c r="E29" s="47" t="s">
        <v>34</v>
      </c>
      <c r="F29" s="48"/>
      <c r="G29" s="46">
        <f>G30+G31+G32</f>
        <v>0</v>
      </c>
      <c r="H29" s="46">
        <v>0</v>
      </c>
      <c r="I29" s="46">
        <v>0</v>
      </c>
      <c r="J29" s="46">
        <f>SUM(J30:J32)</f>
        <v>0</v>
      </c>
      <c r="K29" s="45">
        <f>SUM(K30:K32)</f>
        <v>0</v>
      </c>
      <c r="M29" s="66"/>
      <c r="O29" s="12"/>
    </row>
    <row r="30" spans="1:15" s="4" customFormat="1" ht="16.5" customHeight="1" outlineLevel="3" x14ac:dyDescent="0.25">
      <c r="A30" s="64" t="s">
        <v>33</v>
      </c>
      <c r="B30" s="63" t="s">
        <v>32</v>
      </c>
      <c r="C30" s="56"/>
      <c r="D30" s="55"/>
      <c r="E30" s="58" t="s">
        <v>31</v>
      </c>
      <c r="F30" s="55"/>
      <c r="G30" s="55"/>
      <c r="H30" s="50"/>
      <c r="I30" s="50"/>
      <c r="J30" s="50"/>
      <c r="K30" s="52"/>
      <c r="O30" s="12"/>
    </row>
    <row r="31" spans="1:15" s="4" customFormat="1" ht="16.5" customHeight="1" outlineLevel="3" x14ac:dyDescent="0.25">
      <c r="A31" s="64">
        <v>480819</v>
      </c>
      <c r="B31" s="63" t="s">
        <v>14</v>
      </c>
      <c r="C31" s="56"/>
      <c r="D31" s="55"/>
      <c r="E31" s="58" t="s">
        <v>30</v>
      </c>
      <c r="F31" s="55"/>
      <c r="G31" s="55"/>
      <c r="H31" s="50"/>
      <c r="I31" s="50"/>
      <c r="J31" s="50"/>
      <c r="K31" s="65"/>
    </row>
    <row r="32" spans="1:15" s="4" customFormat="1" ht="12.75" customHeight="1" outlineLevel="3" x14ac:dyDescent="0.25">
      <c r="A32" s="64">
        <v>480522</v>
      </c>
      <c r="B32" s="63" t="s">
        <v>29</v>
      </c>
      <c r="C32" s="56"/>
      <c r="D32" s="55"/>
      <c r="E32" s="54" t="s">
        <v>28</v>
      </c>
      <c r="F32" s="54"/>
      <c r="G32" s="54"/>
      <c r="H32" s="53"/>
      <c r="I32" s="50"/>
      <c r="J32" s="50"/>
      <c r="K32" s="62"/>
    </row>
    <row r="33" spans="1:13" s="44" customFormat="1" ht="17.25" x14ac:dyDescent="0.3">
      <c r="A33" s="4"/>
      <c r="C33" s="49"/>
      <c r="D33" s="48">
        <v>3200</v>
      </c>
      <c r="E33" s="47" t="s">
        <v>27</v>
      </c>
      <c r="F33" s="47"/>
      <c r="G33" s="46">
        <f>G34+G35+G36+G37+G38+G39+G40+G41+G42+G43+G44+G45+G46</f>
        <v>0</v>
      </c>
      <c r="H33" s="46">
        <f>SUM(H34:H46)</f>
        <v>0</v>
      </c>
      <c r="I33" s="46">
        <v>0</v>
      </c>
      <c r="J33" s="46">
        <f>SUM(J34:J46)</f>
        <v>0</v>
      </c>
      <c r="K33" s="45">
        <f>SUM(K34:K46)</f>
        <v>0</v>
      </c>
    </row>
    <row r="34" spans="1:13" x14ac:dyDescent="0.25">
      <c r="C34" s="35"/>
      <c r="D34" s="39">
        <v>3210</v>
      </c>
      <c r="E34" s="61" t="s">
        <v>26</v>
      </c>
      <c r="F34" s="60"/>
      <c r="G34" s="60"/>
      <c r="H34" s="37"/>
      <c r="I34" s="50"/>
      <c r="J34" s="37"/>
      <c r="K34" s="36"/>
    </row>
    <row r="35" spans="1:13" s="4" customFormat="1" x14ac:dyDescent="0.25">
      <c r="C35" s="56"/>
      <c r="D35" s="55">
        <v>3211</v>
      </c>
      <c r="E35" s="58" t="s">
        <v>23</v>
      </c>
      <c r="F35" s="55"/>
      <c r="G35" s="55"/>
      <c r="H35" s="53"/>
      <c r="I35" s="50"/>
      <c r="J35" s="53"/>
      <c r="K35" s="52"/>
      <c r="M35" s="4" t="s">
        <v>25</v>
      </c>
    </row>
    <row r="36" spans="1:13" s="4" customFormat="1" x14ac:dyDescent="0.25">
      <c r="C36" s="56"/>
      <c r="D36" s="55">
        <v>3212</v>
      </c>
      <c r="E36" s="58" t="s">
        <v>22</v>
      </c>
      <c r="F36" s="55"/>
      <c r="G36" s="55"/>
      <c r="H36" s="53"/>
      <c r="I36" s="50"/>
      <c r="J36" s="53"/>
      <c r="K36" s="52"/>
    </row>
    <row r="37" spans="1:13" x14ac:dyDescent="0.25">
      <c r="C37" s="35"/>
      <c r="D37" s="39">
        <v>3220</v>
      </c>
      <c r="E37" s="61" t="s">
        <v>24</v>
      </c>
      <c r="F37" s="60"/>
      <c r="G37" s="60"/>
      <c r="H37" s="53"/>
      <c r="I37" s="50"/>
      <c r="J37" s="53"/>
      <c r="K37" s="36"/>
    </row>
    <row r="38" spans="1:13" s="4" customFormat="1" x14ac:dyDescent="0.25">
      <c r="C38" s="56"/>
      <c r="D38" s="55">
        <v>3221</v>
      </c>
      <c r="E38" s="58" t="s">
        <v>23</v>
      </c>
      <c r="F38" s="55"/>
      <c r="G38" s="55"/>
      <c r="H38" s="53"/>
      <c r="I38" s="50"/>
      <c r="J38" s="53"/>
      <c r="K38" s="52"/>
    </row>
    <row r="39" spans="1:13" s="4" customFormat="1" x14ac:dyDescent="0.25">
      <c r="C39" s="56"/>
      <c r="D39" s="55">
        <v>3222</v>
      </c>
      <c r="E39" s="58" t="s">
        <v>22</v>
      </c>
      <c r="F39" s="55"/>
      <c r="G39" s="55"/>
      <c r="H39" s="53"/>
      <c r="I39" s="50"/>
      <c r="J39" s="53"/>
      <c r="K39" s="52"/>
    </row>
    <row r="40" spans="1:13" x14ac:dyDescent="0.25">
      <c r="A40" s="1">
        <v>480535</v>
      </c>
      <c r="B40" s="1" t="s">
        <v>21</v>
      </c>
      <c r="C40" s="35"/>
      <c r="D40" s="39">
        <v>3230</v>
      </c>
      <c r="E40" s="38" t="s">
        <v>20</v>
      </c>
      <c r="F40" s="38"/>
      <c r="G40" s="38"/>
      <c r="H40" s="37"/>
      <c r="I40" s="50"/>
      <c r="J40" s="37"/>
      <c r="K40" s="59"/>
    </row>
    <row r="41" spans="1:13" x14ac:dyDescent="0.25">
      <c r="C41" s="35"/>
      <c r="D41" s="39">
        <v>3250</v>
      </c>
      <c r="E41" s="38" t="s">
        <v>19</v>
      </c>
      <c r="F41" s="38"/>
      <c r="G41" s="38"/>
      <c r="H41" s="37"/>
      <c r="I41" s="50"/>
      <c r="J41" s="37"/>
      <c r="K41" s="59"/>
    </row>
    <row r="42" spans="1:13" s="4" customFormat="1" x14ac:dyDescent="0.25">
      <c r="C42" s="56"/>
      <c r="D42" s="55">
        <v>3251</v>
      </c>
      <c r="E42" s="58" t="s">
        <v>18</v>
      </c>
      <c r="F42" s="55"/>
      <c r="G42" s="55"/>
      <c r="H42" s="53"/>
      <c r="I42" s="50"/>
      <c r="J42" s="53"/>
      <c r="K42" s="52"/>
    </row>
    <row r="43" spans="1:13" s="4" customFormat="1" x14ac:dyDescent="0.25">
      <c r="C43" s="56"/>
      <c r="D43" s="55">
        <v>3252</v>
      </c>
      <c r="E43" s="58" t="s">
        <v>17</v>
      </c>
      <c r="F43" s="55"/>
      <c r="G43" s="57"/>
      <c r="H43" s="53"/>
      <c r="I43" s="50"/>
      <c r="J43" s="53"/>
      <c r="K43" s="52"/>
    </row>
    <row r="44" spans="1:13" s="4" customFormat="1" x14ac:dyDescent="0.25">
      <c r="C44" s="56"/>
      <c r="D44" s="55">
        <v>3254</v>
      </c>
      <c r="E44" s="54" t="s">
        <v>16</v>
      </c>
      <c r="F44" s="54"/>
      <c r="G44" s="54"/>
      <c r="H44" s="53"/>
      <c r="I44" s="50"/>
      <c r="J44" s="53"/>
      <c r="K44" s="52"/>
    </row>
    <row r="45" spans="1:13" s="4" customFormat="1" x14ac:dyDescent="0.25">
      <c r="C45" s="56"/>
      <c r="D45" s="55">
        <v>3255</v>
      </c>
      <c r="E45" s="54" t="s">
        <v>15</v>
      </c>
      <c r="F45" s="54"/>
      <c r="G45" s="54"/>
      <c r="H45" s="53"/>
      <c r="I45" s="50"/>
      <c r="J45" s="53"/>
      <c r="K45" s="52"/>
    </row>
    <row r="46" spans="1:13" x14ac:dyDescent="0.25">
      <c r="C46" s="35"/>
      <c r="D46" s="39">
        <v>3260</v>
      </c>
      <c r="E46" s="51" t="s">
        <v>14</v>
      </c>
      <c r="F46" s="39"/>
      <c r="G46" s="50"/>
      <c r="H46" s="37"/>
      <c r="I46" s="50"/>
      <c r="J46" s="37"/>
      <c r="K46" s="36"/>
    </row>
    <row r="47" spans="1:13" s="44" customFormat="1" ht="17.25" x14ac:dyDescent="0.3">
      <c r="C47" s="49"/>
      <c r="D47" s="48">
        <v>3500</v>
      </c>
      <c r="E47" s="47" t="s">
        <v>13</v>
      </c>
      <c r="F47" s="47"/>
      <c r="G47" s="47"/>
      <c r="H47" s="46"/>
      <c r="I47" s="46"/>
      <c r="J47" s="46"/>
      <c r="K47" s="45"/>
    </row>
    <row r="48" spans="1:13" s="24" customFormat="1" ht="20.25" x14ac:dyDescent="0.35">
      <c r="C48" s="29"/>
      <c r="D48" s="43">
        <v>4000</v>
      </c>
      <c r="E48" s="42" t="s">
        <v>12</v>
      </c>
      <c r="F48" s="42"/>
      <c r="G48" s="41">
        <f>SUM(G49:G51)</f>
        <v>0</v>
      </c>
      <c r="H48" s="41">
        <f>SUM(H49:H51)</f>
        <v>0</v>
      </c>
      <c r="I48" s="41">
        <f>SUM(I49:I51)</f>
        <v>0</v>
      </c>
      <c r="J48" s="41">
        <f>SUM(J49:J51)</f>
        <v>0</v>
      </c>
      <c r="K48" s="40">
        <f>SUM(K49:K51)</f>
        <v>0</v>
      </c>
    </row>
    <row r="49" spans="3:11" outlineLevel="1" x14ac:dyDescent="0.25">
      <c r="C49" s="35"/>
      <c r="D49" s="39">
        <v>4100</v>
      </c>
      <c r="E49" s="38" t="s">
        <v>11</v>
      </c>
      <c r="F49" s="38"/>
      <c r="G49" s="38"/>
      <c r="H49" s="37"/>
      <c r="I49" s="37"/>
      <c r="J49" s="37"/>
      <c r="K49" s="36"/>
    </row>
    <row r="50" spans="3:11" outlineLevel="1" x14ac:dyDescent="0.25">
      <c r="C50" s="35"/>
      <c r="D50" s="39">
        <v>4200</v>
      </c>
      <c r="E50" s="38" t="s">
        <v>10</v>
      </c>
      <c r="F50" s="38"/>
      <c r="G50" s="38"/>
      <c r="H50" s="37"/>
      <c r="I50" s="37"/>
      <c r="J50" s="37"/>
      <c r="K50" s="36"/>
    </row>
    <row r="51" spans="3:11" ht="15" outlineLevel="1" thickBot="1" x14ac:dyDescent="0.3">
      <c r="C51" s="35"/>
      <c r="D51" s="34">
        <v>4300</v>
      </c>
      <c r="E51" s="33" t="s">
        <v>9</v>
      </c>
      <c r="F51" s="33"/>
      <c r="G51" s="33"/>
      <c r="H51" s="32"/>
      <c r="I51" s="32"/>
      <c r="J51" s="31"/>
      <c r="K51" s="30"/>
    </row>
    <row r="52" spans="3:11" s="24" customFormat="1" ht="21" thickBot="1" x14ac:dyDescent="0.4">
      <c r="C52" s="29"/>
      <c r="D52" s="28" t="s">
        <v>8</v>
      </c>
      <c r="E52" s="27"/>
      <c r="F52" s="27"/>
      <c r="G52" s="26">
        <f>G48+G15</f>
        <v>27771224374.119999</v>
      </c>
      <c r="H52" s="26">
        <f>H48+H15</f>
        <v>1483361441</v>
      </c>
      <c r="I52" s="26">
        <f>I48+I15</f>
        <v>19656162446.870003</v>
      </c>
      <c r="J52" s="26">
        <f>J48+J15</f>
        <v>0</v>
      </c>
      <c r="K52" s="25">
        <f>K48+K15</f>
        <v>7832849409</v>
      </c>
    </row>
    <row r="54" spans="3:11" s="20" customFormat="1" ht="12.75" thickBot="1" x14ac:dyDescent="0.25">
      <c r="E54" s="23" t="s">
        <v>7</v>
      </c>
      <c r="F54" s="23"/>
      <c r="G54" s="23"/>
      <c r="H54" s="23"/>
      <c r="I54" s="23"/>
      <c r="J54" s="22"/>
      <c r="K54" s="21"/>
    </row>
    <row r="55" spans="3:11" s="17" customFormat="1" ht="24.75" customHeight="1" thickBot="1" x14ac:dyDescent="0.25">
      <c r="E55" s="130" t="s">
        <v>6</v>
      </c>
      <c r="F55" s="131"/>
      <c r="G55" s="131"/>
      <c r="H55" s="131"/>
      <c r="I55" s="132"/>
      <c r="J55" s="19"/>
      <c r="K55" s="18" t="s">
        <v>5</v>
      </c>
    </row>
    <row r="56" spans="3:11" s="4" customFormat="1" ht="12" x14ac:dyDescent="0.2">
      <c r="E56" s="16" t="s">
        <v>4</v>
      </c>
      <c r="F56" s="15"/>
      <c r="G56" s="15"/>
      <c r="H56" s="15"/>
      <c r="I56" s="15"/>
      <c r="J56" s="14">
        <v>0</v>
      </c>
      <c r="K56" s="14">
        <f>SUM(K57:K58)</f>
        <v>7832849409</v>
      </c>
    </row>
    <row r="57" spans="3:11" s="4" customFormat="1" ht="12" x14ac:dyDescent="0.2">
      <c r="E57" s="13" t="s">
        <v>3</v>
      </c>
      <c r="F57" s="12"/>
      <c r="G57" s="12"/>
      <c r="H57" s="12"/>
      <c r="I57" s="9"/>
      <c r="J57" s="11">
        <f>+I16</f>
        <v>19656162446.870003</v>
      </c>
      <c r="K57" s="11">
        <f>K16+K24</f>
        <v>7832849409</v>
      </c>
    </row>
    <row r="58" spans="3:11" s="4" customFormat="1" ht="12" x14ac:dyDescent="0.2">
      <c r="E58" s="10" t="s">
        <v>2</v>
      </c>
      <c r="F58" s="9"/>
      <c r="G58" s="9"/>
      <c r="H58" s="9"/>
      <c r="I58" s="9"/>
      <c r="J58" s="8">
        <f>H33</f>
        <v>0</v>
      </c>
      <c r="K58" s="8">
        <f>K33</f>
        <v>0</v>
      </c>
    </row>
    <row r="59" spans="3:11" s="4" customFormat="1" ht="12" x14ac:dyDescent="0.2">
      <c r="E59" s="10" t="s">
        <v>1</v>
      </c>
      <c r="F59" s="9"/>
      <c r="G59" s="9"/>
      <c r="H59" s="9"/>
      <c r="I59" s="9"/>
      <c r="J59" s="8">
        <f>J48</f>
        <v>0</v>
      </c>
      <c r="K59" s="8">
        <f>K48</f>
        <v>0</v>
      </c>
    </row>
    <row r="60" spans="3:11" s="4" customFormat="1" ht="12.75" thickBot="1" x14ac:dyDescent="0.25">
      <c r="E60" s="7" t="s">
        <v>0</v>
      </c>
      <c r="F60" s="6"/>
      <c r="G60" s="6"/>
      <c r="H60" s="6"/>
      <c r="I60" s="6"/>
      <c r="J60" s="5">
        <f>SUM(J57:J59)</f>
        <v>19656162446.870003</v>
      </c>
      <c r="K60" s="5">
        <f>SUM(K59+K56)</f>
        <v>7832849409</v>
      </c>
    </row>
    <row r="63" spans="3:11" x14ac:dyDescent="0.25">
      <c r="H63" s="2">
        <f>+G52+8691799000</f>
        <v>36463023374.119995</v>
      </c>
    </row>
    <row r="64" spans="3:11" x14ac:dyDescent="0.25">
      <c r="D64" s="133"/>
      <c r="E64" s="133"/>
      <c r="F64" s="133"/>
      <c r="G64" s="133"/>
      <c r="H64" s="133"/>
      <c r="I64" s="133"/>
      <c r="J64" s="133"/>
      <c r="K64" s="133"/>
    </row>
    <row r="65" spans="7:8" x14ac:dyDescent="0.25">
      <c r="H65" s="3"/>
    </row>
    <row r="66" spans="7:8" x14ac:dyDescent="0.25">
      <c r="H66" s="3"/>
    </row>
    <row r="67" spans="7:8" x14ac:dyDescent="0.25">
      <c r="H67" s="3"/>
    </row>
    <row r="69" spans="7:8" x14ac:dyDescent="0.25">
      <c r="G69" s="3"/>
      <c r="H69" s="3"/>
    </row>
    <row r="70" spans="7:8" x14ac:dyDescent="0.25">
      <c r="G70" s="3"/>
      <c r="H70" s="3"/>
    </row>
    <row r="71" spans="7:8" x14ac:dyDescent="0.25">
      <c r="G71" s="3"/>
      <c r="H71" s="3"/>
    </row>
    <row r="72" spans="7:8" x14ac:dyDescent="0.25">
      <c r="H72" s="3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2020-01-29T18:31:53Z</dcterms:created>
  <dcterms:modified xsi:type="dcterms:W3CDTF">2020-01-29T22:35:35Z</dcterms:modified>
</cp:coreProperties>
</file>