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OMAR GUZMAN TRABAJO\CONTRATO DANE\INFORMES DE INGRESOS 2022\INFORMES INGRESOS PARA PUBLICACION\"/>
    </mc:Choice>
  </mc:AlternateContent>
  <bookViews>
    <workbookView xWindow="0" yWindow="0" windowWidth="21600" windowHeight="9330"/>
  </bookViews>
  <sheets>
    <sheet name="OCTUBRE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20" i="1"/>
  <c r="I24" i="1"/>
  <c r="I23" i="1"/>
  <c r="I33" i="1"/>
  <c r="K33" i="1"/>
  <c r="K47" i="1" s="1"/>
  <c r="J33" i="1"/>
  <c r="H33" i="1"/>
  <c r="J47" i="1" s="1"/>
  <c r="G33" i="1"/>
  <c r="I32" i="1"/>
  <c r="I31" i="1"/>
  <c r="I30" i="1"/>
  <c r="K29" i="1"/>
  <c r="I29" i="1"/>
  <c r="H29" i="1"/>
  <c r="G29" i="1"/>
  <c r="G16" i="1" s="1"/>
  <c r="G15" i="1" s="1"/>
  <c r="M28" i="1"/>
  <c r="M27" i="1"/>
  <c r="M26" i="1"/>
  <c r="K26" i="1"/>
  <c r="K24" i="1" s="1"/>
  <c r="M25" i="1"/>
  <c r="J24" i="1"/>
  <c r="H24" i="1"/>
  <c r="G24" i="1"/>
  <c r="J23" i="1"/>
  <c r="J19" i="1" s="1"/>
  <c r="G23" i="1"/>
  <c r="G19" i="1" s="1"/>
  <c r="H20" i="1"/>
  <c r="K17" i="1"/>
  <c r="J17" i="1"/>
  <c r="H17" i="1"/>
  <c r="I19" i="1" l="1"/>
  <c r="I16" i="1" s="1"/>
  <c r="I15" i="1" s="1"/>
  <c r="K23" i="1"/>
  <c r="J16" i="1"/>
  <c r="J15" i="1" s="1"/>
  <c r="J41" i="1" s="1"/>
  <c r="G41" i="1"/>
  <c r="G17" i="1"/>
  <c r="H23" i="1"/>
  <c r="K19" i="1" l="1"/>
  <c r="K16" i="1"/>
  <c r="H19" i="1"/>
  <c r="K46" i="1" l="1"/>
  <c r="K45" i="1" s="1"/>
  <c r="K48" i="1" s="1"/>
  <c r="K15" i="1"/>
  <c r="K41" i="1" s="1"/>
  <c r="H16" i="1"/>
  <c r="H15" i="1" l="1"/>
  <c r="H41" i="1" l="1"/>
  <c r="I41" i="1"/>
  <c r="J46" i="1"/>
  <c r="J48" i="1" s="1"/>
  <c r="J45" i="1"/>
</calcChain>
</file>

<file path=xl/comments1.xml><?xml version="1.0" encoding="utf-8"?>
<comments xmlns="http://schemas.openxmlformats.org/spreadsheetml/2006/main">
  <authors>
    <author>Usuario de Windows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1. PRIMER DESEMBOLSO CONVENIO MIN JUSTICIA/DNP APORTE DNP ($250.000.000)
2. PRIMER DESEMBOLSO CONVENIO MINJUSTICIA/DNP APORTE MINJUSTICIA ($588.893.773)
3. SEGUNDO DESEMBOLSO CONVENIO MEN 007-2022 ($93.600.000)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1. PRIMER DESEMBOLSO CONTRATO EVA AUNAP ($44.800.000)
2. SEGUNDO DESEMBOLSO CONTRATO MEDELLIN 2022 ($102.468.840,34)
3. SEGUNDO DESEMBOLSO CONTRATO EVA IDEAM ($11.200.000)
4. PRIMER DESEMBOLSO CONTRATO EVA INVEMAR ($22.400.000)
5. TERCER DESEMBOLSO CONTRATO EVA INVEMAR ($3.935.982,35)</t>
        </r>
      </text>
    </comment>
  </commentList>
</comments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<sst xmlns="http://schemas.openxmlformats.org/spreadsheetml/2006/main" count="82" uniqueCount="80">
  <si>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</si>
  <si>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</si>
  <si>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</si>
  <si>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</si>
  <si>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</si>
  <si>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</si>
  <si>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</si>
  <si>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</si>
  <si>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</si>
  <si>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</si>
  <si>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</si>
  <si>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</si>
  <si>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</si>
  <si>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</si>
  <si>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</si>
  <si>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Octubre de 2022</t>
  </si>
  <si>
    <t>Ingresos Recaudados acumulados 2022</t>
  </si>
  <si>
    <t>Ingresos por Recaudar Vigencia Anterior</t>
  </si>
  <si>
    <t>Ingresos por recaudar Noviembre de 2022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</si>
  <si>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</si>
  <si>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</si>
  <si>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</si>
  <si>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</si>
  <si>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</si>
  <si>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</si>
  <si>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</si>
  <si>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</si>
  <si>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</si>
  <si>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</si>
  <si>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</si>
  <si>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</si>
  <si>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</si>
  <si>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</si>
  <si>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</si>
  <si>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</si>
  <si>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</si>
  <si>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</si>
  <si>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</si>
  <si>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</si>
  <si>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</si>
  <si>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</si>
  <si>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</si>
  <si>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</si>
  <si>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</si>
  <si>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</si>
  <si>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</si>
  <si>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</si>
  <si>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</si>
  <si>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</si>
  <si>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</si>
  <si>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</si>
  <si>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</si>
  <si>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</si>
  <si>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</si>
  <si>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</si>
  <si>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</si>
  <si>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</si>
  <si>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</si>
  <si>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</si>
  <si>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</si>
  <si>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</si>
  <si>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</si>
  <si>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</si>
  <si>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</si>
  <si>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</si>
  <si>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</si>
  <si>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</si>
  <si>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</si>
  <si>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</si>
  <si>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</si>
  <si>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</si>
  <si>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</si>
  <si>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</si>
  <si>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</si>
  <si>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Octubre 2022</t>
  </si>
  <si>
    <t>Ingresos por recaudar Noviembre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</si>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</sst>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4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C8C3E3C-D523-419F-B134-BB8BFF1A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AR%20GUZMAN%20TRABAJO/CONTRATO%20DANE/INFORMES%20DE%20INGRESOS%202022/INGRESOS%20FONDAN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BQ894"/>
  <sheetViews>
    <sheetView tabSelected="1" topLeftCell="C13" zoomScale="70" zoomScaleNormal="70" workbookViewId="0">
      <selection activeCell="G16" sqref="G16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2" customWidth="1"/>
    <col min="11" max="11" width="27.42578125" style="122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11.42578125" style="2"/>
    <col min="35" max="35" width="18.5703125" style="2" customWidth="1"/>
    <col min="36" max="69" width="11.42578125" style="2"/>
    <col min="70" max="16384" width="11.42578125" style="1"/>
  </cols>
  <sheetData>
    <row r="1" spans="1:69" x14ac:dyDescent="0.25">
      <c r="C1" s="2"/>
      <c r="D1" s="2"/>
      <c r="E1" s="2"/>
      <c r="F1" s="2"/>
      <c r="G1" s="2"/>
      <c r="H1" s="2"/>
      <c r="I1" s="2"/>
      <c r="J1" s="3"/>
      <c r="K1" s="4"/>
    </row>
    <row r="2" spans="1:69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69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x14ac:dyDescent="0.25">
      <c r="C5" s="2"/>
      <c r="D5" s="2"/>
      <c r="E5" s="2"/>
      <c r="F5" s="2"/>
      <c r="G5" s="2"/>
      <c r="H5" s="2"/>
      <c r="I5" s="2"/>
      <c r="J5" s="3"/>
      <c r="K5" s="4"/>
    </row>
    <row r="6" spans="1:69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9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</row>
    <row r="8" spans="1:69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</row>
    <row r="10" spans="1:69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</row>
    <row r="11" spans="1:69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</row>
    <row r="12" spans="1:69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</row>
    <row r="13" spans="1:69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</row>
    <row r="14" spans="1:69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</row>
    <row r="15" spans="1:69" s="40" customFormat="1" ht="18" customHeight="1" x14ac:dyDescent="0.35">
      <c r="C15" s="41"/>
      <c r="D15" s="42"/>
      <c r="E15" s="42" t="s">
        <v>20</v>
      </c>
      <c r="F15" s="42"/>
      <c r="G15" s="43">
        <f>+G16</f>
        <v>32053000000</v>
      </c>
      <c r="H15" s="43">
        <f>H16+H33</f>
        <v>1117298595.6900001</v>
      </c>
      <c r="I15" s="43">
        <f>I16+I33</f>
        <v>8577569871.5799999</v>
      </c>
      <c r="J15" s="43">
        <f>J$16+J$33</f>
        <v>0</v>
      </c>
      <c r="K15" s="43">
        <f>K16</f>
        <v>21072070.59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4"/>
      <c r="AI15" s="41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32053000000</v>
      </c>
      <c r="H16" s="49">
        <f>H17+H19+H29</f>
        <v>1117298595.6900001</v>
      </c>
      <c r="I16" s="49">
        <f>I17+I19+I29</f>
        <v>8574634899.5799999</v>
      </c>
      <c r="J16" s="49">
        <f>J$17+J$19</f>
        <v>0</v>
      </c>
      <c r="K16" s="49">
        <f>K23+K29+K33</f>
        <v>21072070.59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4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</row>
    <row r="17" spans="1:69" s="50" customFormat="1" ht="18" customHeight="1" outlineLevel="2" x14ac:dyDescent="0.35">
      <c r="C17" s="10"/>
      <c r="D17" s="51" t="s">
        <v>22</v>
      </c>
      <c r="E17" s="52" t="s">
        <v>23</v>
      </c>
      <c r="F17" s="53"/>
      <c r="G17" s="54">
        <f>G15-G16</f>
        <v>0</v>
      </c>
      <c r="H17" s="54">
        <f>H18</f>
        <v>0</v>
      </c>
      <c r="I17" s="54">
        <f>I18</f>
        <v>0</v>
      </c>
      <c r="J17" s="54">
        <f t="shared" ref="J17:K17" si="0">J18</f>
        <v>0</v>
      </c>
      <c r="K17" s="54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44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69" s="12" customFormat="1" ht="18" customHeight="1" outlineLevel="2" x14ac:dyDescent="0.35">
      <c r="C18" s="13"/>
      <c r="D18" s="55" t="s">
        <v>24</v>
      </c>
      <c r="E18" s="56" t="s">
        <v>25</v>
      </c>
      <c r="F18" s="56"/>
      <c r="G18" s="57">
        <v>0</v>
      </c>
      <c r="H18" s="57">
        <v>0</v>
      </c>
      <c r="I18" s="57">
        <v>0</v>
      </c>
      <c r="J18" s="57"/>
      <c r="K18" s="57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44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</row>
    <row r="19" spans="1:69" s="50" customFormat="1" ht="18" customHeight="1" outlineLevel="2" x14ac:dyDescent="0.35">
      <c r="C19" s="10"/>
      <c r="D19" s="58" t="s">
        <v>26</v>
      </c>
      <c r="E19" s="49" t="s">
        <v>27</v>
      </c>
      <c r="F19" s="49"/>
      <c r="G19" s="49">
        <f>G23+G33</f>
        <v>32053000000</v>
      </c>
      <c r="H19" s="49">
        <f>H20+H23</f>
        <v>1117298595.6900001</v>
      </c>
      <c r="I19" s="49">
        <f>I20+I23</f>
        <v>8574634899.5799999</v>
      </c>
      <c r="J19" s="49">
        <f>J23+J29+J33</f>
        <v>0</v>
      </c>
      <c r="K19" s="49">
        <f>K23+K33</f>
        <v>21072070.59</v>
      </c>
      <c r="L19" s="10"/>
      <c r="M19" s="59"/>
      <c r="N19" s="6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44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</row>
    <row r="20" spans="1:69" s="50" customFormat="1" ht="18" customHeight="1" outlineLevel="2" x14ac:dyDescent="0.35">
      <c r="C20" s="10"/>
      <c r="D20" s="61" t="s">
        <v>28</v>
      </c>
      <c r="E20" s="62" t="s">
        <v>29</v>
      </c>
      <c r="F20" s="62"/>
      <c r="G20" s="63">
        <v>0</v>
      </c>
      <c r="H20" s="63">
        <f>H21+H22</f>
        <v>0</v>
      </c>
      <c r="I20" s="63">
        <f>I21+I22</f>
        <v>0</v>
      </c>
      <c r="J20" s="63">
        <v>0</v>
      </c>
      <c r="K20" s="63">
        <v>0</v>
      </c>
      <c r="L20" s="10"/>
      <c r="M20" s="59"/>
      <c r="N20" s="6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44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</row>
    <row r="21" spans="1:69" s="50" customFormat="1" ht="18" customHeight="1" outlineLevel="2" x14ac:dyDescent="0.35">
      <c r="C21" s="10"/>
      <c r="D21" s="65" t="s">
        <v>30</v>
      </c>
      <c r="E21" s="66" t="s">
        <v>31</v>
      </c>
      <c r="F21" s="66"/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10"/>
      <c r="M21" s="59"/>
      <c r="N21" s="6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44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</row>
    <row r="22" spans="1:69" s="50" customFormat="1" ht="18" customHeight="1" outlineLevel="2" x14ac:dyDescent="0.35">
      <c r="C22" s="10"/>
      <c r="D22" s="65" t="s">
        <v>32</v>
      </c>
      <c r="E22" s="68" t="s">
        <v>33</v>
      </c>
      <c r="F22" s="68"/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10"/>
      <c r="M22" s="59"/>
      <c r="N22" s="6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44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</row>
    <row r="23" spans="1:69" s="12" customFormat="1" ht="18" customHeight="1" outlineLevel="3" x14ac:dyDescent="0.35">
      <c r="C23" s="13"/>
      <c r="D23" s="61" t="s">
        <v>34</v>
      </c>
      <c r="E23" s="64" t="s">
        <v>35</v>
      </c>
      <c r="F23" s="64"/>
      <c r="G23" s="69">
        <f>SUM(G25:G28)</f>
        <v>32053000000</v>
      </c>
      <c r="H23" s="69">
        <f>H24</f>
        <v>1117298595.6900001</v>
      </c>
      <c r="I23" s="69">
        <f>I24</f>
        <v>8574634899.5799999</v>
      </c>
      <c r="J23" s="69">
        <f>SUM(J25:J28)</f>
        <v>0</v>
      </c>
      <c r="K23" s="69">
        <f>K25+K26+K27+K28</f>
        <v>21072070.59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44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</row>
    <row r="24" spans="1:69" s="12" customFormat="1" ht="36" customHeight="1" outlineLevel="3" x14ac:dyDescent="0.35">
      <c r="C24" s="13"/>
      <c r="D24" s="70" t="s">
        <v>36</v>
      </c>
      <c r="E24" s="71" t="s">
        <v>37</v>
      </c>
      <c r="F24" s="71"/>
      <c r="G24" s="72">
        <f>G25+G26++G27+G28</f>
        <v>32053000000</v>
      </c>
      <c r="H24" s="72">
        <f>H25+H26+H27+H28</f>
        <v>1117298595.6900001</v>
      </c>
      <c r="I24" s="72">
        <f>I25+I26+I27+I28</f>
        <v>8574634899.5799999</v>
      </c>
      <c r="J24" s="72">
        <f>J25+J26+J27+J28</f>
        <v>0</v>
      </c>
      <c r="K24" s="72">
        <f>K25+K26+K27+K28</f>
        <v>21072070.59</v>
      </c>
      <c r="L24" s="13"/>
      <c r="M24" s="73" t="s">
        <v>38</v>
      </c>
      <c r="N24" s="73"/>
      <c r="O24" s="73"/>
      <c r="P24" s="73"/>
      <c r="Q24" s="74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44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</row>
    <row r="25" spans="1:69" s="12" customFormat="1" ht="18" customHeight="1" outlineLevel="3" x14ac:dyDescent="0.35">
      <c r="A25" s="12">
        <v>245301</v>
      </c>
      <c r="B25" s="75" t="s">
        <v>39</v>
      </c>
      <c r="C25" s="13"/>
      <c r="D25" s="65" t="s">
        <v>40</v>
      </c>
      <c r="E25" s="56" t="s">
        <v>41</v>
      </c>
      <c r="F25" s="56"/>
      <c r="G25" s="67">
        <v>30000000000</v>
      </c>
      <c r="H25" s="67">
        <v>932493773</v>
      </c>
      <c r="I25" s="67">
        <v>6932545887</v>
      </c>
      <c r="J25" s="67">
        <v>0</v>
      </c>
      <c r="K25" s="67">
        <v>0</v>
      </c>
      <c r="L25" s="13"/>
      <c r="M25" s="16">
        <f>'[2]ENERO 2020'!H21+'[2]FEBRERO 2020'!H21+'[2]MARZO 2020'!H21+'[2]ABRIL 2020'!H21+'[2]MAYO 2020'!H21+'[2]JUNIO 2020'!H21+OCTUBRE!H25</f>
        <v>4845040337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44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</row>
    <row r="26" spans="1:69" s="12" customFormat="1" ht="23.25" customHeight="1" outlineLevel="3" x14ac:dyDescent="0.35">
      <c r="C26" s="13"/>
      <c r="D26" s="65" t="s">
        <v>42</v>
      </c>
      <c r="E26" s="56" t="s">
        <v>43</v>
      </c>
      <c r="F26" s="56"/>
      <c r="G26" s="67">
        <v>643000000</v>
      </c>
      <c r="H26" s="67">
        <v>0</v>
      </c>
      <c r="I26" s="67">
        <v>241742342.00999999</v>
      </c>
      <c r="J26" s="67">
        <v>0</v>
      </c>
      <c r="K26" s="67">
        <f>21072070.59</f>
        <v>21072070.59</v>
      </c>
      <c r="L26" s="13"/>
      <c r="M26" s="16">
        <f>'[2]ENERO 2020'!H22+'[2]FEBRERO 2020'!H22+'[2]MARZO 2020'!H22+'[2]ABRIL 2020'!H22+'[2]MAYO 2020'!H22+OCTUBRE!H26</f>
        <v>38430016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44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</row>
    <row r="27" spans="1:69" s="12" customFormat="1" ht="22.5" customHeight="1" outlineLevel="3" x14ac:dyDescent="0.35">
      <c r="A27" s="12">
        <v>439005</v>
      </c>
      <c r="B27" s="75" t="s">
        <v>44</v>
      </c>
      <c r="C27" s="13"/>
      <c r="D27" s="65" t="s">
        <v>45</v>
      </c>
      <c r="E27" s="56" t="s">
        <v>46</v>
      </c>
      <c r="F27" s="56"/>
      <c r="G27" s="67">
        <v>10000000</v>
      </c>
      <c r="H27" s="67">
        <v>0</v>
      </c>
      <c r="I27" s="67">
        <v>0</v>
      </c>
      <c r="J27" s="67">
        <v>0</v>
      </c>
      <c r="K27" s="67">
        <v>0</v>
      </c>
      <c r="L27" s="13"/>
      <c r="M27" s="16">
        <f>'[2]ENERO 2020'!H23+'[2]FEBRERO 2020'!H23+'[2]MARZO 2020'!H23+'[2]ABRIL 2020'!H23+'[2]MAYO 2020'!H23+OCTUBRE!H27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44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</row>
    <row r="28" spans="1:69" s="12" customFormat="1" ht="18" customHeight="1" outlineLevel="3" x14ac:dyDescent="0.35">
      <c r="A28" s="12">
        <v>439014</v>
      </c>
      <c r="B28" s="75" t="s">
        <v>47</v>
      </c>
      <c r="C28" s="13"/>
      <c r="D28" s="65" t="s">
        <v>48</v>
      </c>
      <c r="E28" s="56" t="s">
        <v>49</v>
      </c>
      <c r="F28" s="56"/>
      <c r="G28" s="67">
        <v>1400000000</v>
      </c>
      <c r="H28" s="67">
        <v>184804822.69</v>
      </c>
      <c r="I28" s="67">
        <v>1400346670.5699999</v>
      </c>
      <c r="J28" s="67">
        <v>0</v>
      </c>
      <c r="K28" s="67">
        <v>0</v>
      </c>
      <c r="L28" s="13"/>
      <c r="M28" s="16">
        <f>'[2]ENERO 2020'!H24+'[2]FEBRERO 2020'!H24+'[2]MARZO 2020'!H24+'[2]ABRIL 2020'!H24+'[2]MAYO 2020'!H24+'[2]JUNIO 2020'!H24+OCTUBRE!H28</f>
        <v>582384283.66999996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44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</row>
    <row r="29" spans="1:69" s="12" customFormat="1" ht="17.25" hidden="1" outlineLevel="3" x14ac:dyDescent="0.3">
      <c r="C29" s="76"/>
      <c r="D29" s="77"/>
      <c r="E29" s="78" t="s">
        <v>50</v>
      </c>
      <c r="F29" s="77"/>
      <c r="G29" s="79">
        <f>G30+G31+G32</f>
        <v>0</v>
      </c>
      <c r="H29" s="79">
        <f>H30+H31</f>
        <v>0</v>
      </c>
      <c r="I29" s="80">
        <f>H29+[1]MARZO!I29</f>
        <v>0</v>
      </c>
      <c r="J29" s="79">
        <v>0</v>
      </c>
      <c r="K29" s="81">
        <f t="shared" ref="K29" si="1">SUM(K30:K32)</f>
        <v>0</v>
      </c>
      <c r="L29" s="13"/>
      <c r="M29" s="8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</row>
    <row r="30" spans="1:69" s="12" customFormat="1" ht="18" hidden="1" customHeight="1" outlineLevel="3" x14ac:dyDescent="0.25">
      <c r="A30" s="12" t="s">
        <v>51</v>
      </c>
      <c r="B30" s="75" t="s">
        <v>52</v>
      </c>
      <c r="C30" s="76"/>
      <c r="D30" s="83"/>
      <c r="E30" s="84" t="s">
        <v>53</v>
      </c>
      <c r="F30" s="83"/>
      <c r="G30" s="80">
        <v>0</v>
      </c>
      <c r="H30" s="80">
        <v>0</v>
      </c>
      <c r="I30" s="80">
        <f>H30+[1]MARZO!I30</f>
        <v>0</v>
      </c>
      <c r="J30" s="80">
        <v>0</v>
      </c>
      <c r="K30" s="80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</row>
    <row r="31" spans="1:69" s="12" customFormat="1" ht="18" hidden="1" customHeight="1" outlineLevel="3" x14ac:dyDescent="0.25">
      <c r="A31" s="12">
        <v>480819</v>
      </c>
      <c r="B31" s="75" t="s">
        <v>54</v>
      </c>
      <c r="C31" s="76"/>
      <c r="D31" s="83"/>
      <c r="E31" s="84" t="s">
        <v>55</v>
      </c>
      <c r="F31" s="83"/>
      <c r="G31" s="80">
        <v>0</v>
      </c>
      <c r="H31" s="80"/>
      <c r="I31" s="80">
        <f>H31+[1]MARZO!I31</f>
        <v>0</v>
      </c>
      <c r="J31" s="80">
        <v>0</v>
      </c>
      <c r="K31" s="80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</row>
    <row r="32" spans="1:69" s="12" customFormat="1" ht="18" hidden="1" customHeight="1" outlineLevel="3" x14ac:dyDescent="0.25">
      <c r="A32" s="12">
        <v>480522</v>
      </c>
      <c r="B32" s="75" t="s">
        <v>56</v>
      </c>
      <c r="C32" s="76"/>
      <c r="D32" s="85"/>
      <c r="E32" s="86" t="s">
        <v>57</v>
      </c>
      <c r="F32" s="86"/>
      <c r="G32" s="67">
        <v>0</v>
      </c>
      <c r="H32" s="67">
        <v>0</v>
      </c>
      <c r="I32" s="67">
        <f>H32+'[3]JULIO 2020'!I32</f>
        <v>0</v>
      </c>
      <c r="J32" s="67">
        <v>0</v>
      </c>
      <c r="K32" s="67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1:69" s="45" customFormat="1" ht="18" customHeight="1" collapsed="1" x14ac:dyDescent="0.3">
      <c r="A33" s="12"/>
      <c r="C33" s="87"/>
      <c r="D33" s="88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I34+I35+I36+I37+I38+I39+I40</f>
        <v>2934972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</row>
    <row r="34" spans="1:69" ht="18" customHeight="1" x14ac:dyDescent="0.25">
      <c r="A34" s="1">
        <v>480535</v>
      </c>
      <c r="B34" s="1" t="s">
        <v>59</v>
      </c>
      <c r="C34" s="89"/>
      <c r="D34" s="90" t="s">
        <v>60</v>
      </c>
      <c r="E34" s="86" t="s">
        <v>61</v>
      </c>
      <c r="F34" s="86"/>
      <c r="G34" s="67">
        <v>0</v>
      </c>
      <c r="H34" s="67">
        <v>0</v>
      </c>
      <c r="I34" s="67">
        <v>0</v>
      </c>
      <c r="J34" s="67">
        <v>0</v>
      </c>
      <c r="K34" s="67">
        <v>0</v>
      </c>
    </row>
    <row r="35" spans="1:69" ht="18" customHeight="1" x14ac:dyDescent="0.25">
      <c r="C35" s="89"/>
      <c r="D35" s="91" t="s">
        <v>62</v>
      </c>
      <c r="E35" s="86" t="s">
        <v>63</v>
      </c>
      <c r="F35" s="86"/>
      <c r="G35" s="67">
        <v>0</v>
      </c>
      <c r="H35" s="67">
        <v>0</v>
      </c>
      <c r="I35" s="67">
        <v>0</v>
      </c>
      <c r="J35" s="67">
        <v>0</v>
      </c>
      <c r="K35" s="67">
        <v>0</v>
      </c>
    </row>
    <row r="36" spans="1:69" s="12" customFormat="1" ht="18" customHeight="1" x14ac:dyDescent="0.25">
      <c r="C36" s="76"/>
      <c r="D36" s="91" t="s">
        <v>64</v>
      </c>
      <c r="E36" s="92" t="s">
        <v>65</v>
      </c>
      <c r="F36" s="85"/>
      <c r="G36" s="67">
        <v>0</v>
      </c>
      <c r="H36" s="67">
        <v>0</v>
      </c>
      <c r="I36" s="67">
        <v>2934972</v>
      </c>
      <c r="J36" s="67">
        <v>0</v>
      </c>
      <c r="K36" s="67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</row>
    <row r="37" spans="1:69" s="12" customFormat="1" ht="18" customHeight="1" x14ac:dyDescent="0.25">
      <c r="C37" s="76"/>
      <c r="D37" s="91" t="s">
        <v>66</v>
      </c>
      <c r="E37" s="92" t="s">
        <v>67</v>
      </c>
      <c r="F37" s="85"/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</row>
    <row r="38" spans="1:69" s="12" customFormat="1" ht="18" customHeight="1" x14ac:dyDescent="0.25">
      <c r="C38" s="76"/>
      <c r="D38" s="91" t="s">
        <v>68</v>
      </c>
      <c r="E38" s="86" t="s">
        <v>69</v>
      </c>
      <c r="F38" s="86"/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</row>
    <row r="39" spans="1:69" s="12" customFormat="1" ht="18" customHeight="1" thickBot="1" x14ac:dyDescent="0.3">
      <c r="C39" s="76"/>
      <c r="D39" s="91" t="s">
        <v>70</v>
      </c>
      <c r="E39" s="86" t="s">
        <v>71</v>
      </c>
      <c r="F39" s="86"/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</row>
    <row r="40" spans="1:69" ht="18" hidden="1" customHeight="1" x14ac:dyDescent="0.3">
      <c r="C40" s="89"/>
      <c r="D40" s="85">
        <v>3260</v>
      </c>
      <c r="E40" s="92" t="s">
        <v>54</v>
      </c>
      <c r="F40" s="85"/>
      <c r="G40" s="67">
        <v>0</v>
      </c>
      <c r="H40" s="67">
        <v>0</v>
      </c>
      <c r="I40" s="67">
        <v>0</v>
      </c>
      <c r="J40" s="67">
        <v>0</v>
      </c>
      <c r="K40" s="67">
        <v>0</v>
      </c>
    </row>
    <row r="41" spans="1:69" s="40" customFormat="1" ht="18" customHeight="1" thickBot="1" x14ac:dyDescent="0.4">
      <c r="C41" s="93"/>
      <c r="D41" s="94" t="s">
        <v>72</v>
      </c>
      <c r="E41" s="95"/>
      <c r="F41" s="96"/>
      <c r="G41" s="97">
        <f>G15</f>
        <v>32053000000</v>
      </c>
      <c r="H41" s="97">
        <f t="shared" ref="H41:K41" si="2">H15</f>
        <v>1117298595.6900001</v>
      </c>
      <c r="I41" s="97">
        <f t="shared" si="2"/>
        <v>8577569871.5799999</v>
      </c>
      <c r="J41" s="97">
        <f t="shared" si="2"/>
        <v>0</v>
      </c>
      <c r="K41" s="97">
        <f t="shared" si="2"/>
        <v>21072070.59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69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69" s="98" customFormat="1" ht="36.75" customHeight="1" thickBot="1" x14ac:dyDescent="0.25">
      <c r="C43" s="99"/>
      <c r="D43" s="99"/>
      <c r="E43" s="100" t="s">
        <v>73</v>
      </c>
      <c r="F43" s="100"/>
      <c r="G43" s="100"/>
      <c r="H43" s="100"/>
      <c r="I43" s="100"/>
      <c r="J43" s="100"/>
      <c r="K43" s="100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</row>
    <row r="44" spans="1:69" s="101" customFormat="1" ht="35.25" customHeight="1" thickBot="1" x14ac:dyDescent="0.25">
      <c r="C44" s="102"/>
      <c r="D44" s="102"/>
      <c r="E44" s="103" t="s">
        <v>74</v>
      </c>
      <c r="F44" s="104"/>
      <c r="G44" s="104"/>
      <c r="H44" s="104"/>
      <c r="I44" s="104"/>
      <c r="J44" s="105"/>
      <c r="K44" s="106" t="s">
        <v>75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</row>
    <row r="45" spans="1:69" s="12" customFormat="1" ht="18" customHeight="1" x14ac:dyDescent="0.3">
      <c r="C45" s="13"/>
      <c r="D45" s="13"/>
      <c r="E45" s="107" t="s">
        <v>76</v>
      </c>
      <c r="F45" s="108"/>
      <c r="G45" s="108"/>
      <c r="H45" s="108"/>
      <c r="I45" s="109"/>
      <c r="J45" s="110">
        <f>I16+I29+I33</f>
        <v>8577569871.5799999</v>
      </c>
      <c r="K45" s="110">
        <f>SUM(K46:K47)</f>
        <v>21072070.59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</row>
    <row r="46" spans="1:69" s="12" customFormat="1" ht="18" customHeight="1" x14ac:dyDescent="0.3">
      <c r="C46" s="13"/>
      <c r="D46" s="13"/>
      <c r="E46" s="111" t="s">
        <v>77</v>
      </c>
      <c r="F46" s="112"/>
      <c r="G46" s="112"/>
      <c r="H46" s="112"/>
      <c r="I46" s="113"/>
      <c r="J46" s="114">
        <f>+I16</f>
        <v>8574634899.5799999</v>
      </c>
      <c r="K46" s="114">
        <f>K16+K33</f>
        <v>21072070.59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69" s="12" customFormat="1" ht="18" customHeight="1" x14ac:dyDescent="0.3">
      <c r="C47" s="13"/>
      <c r="D47" s="13"/>
      <c r="E47" s="111" t="s">
        <v>78</v>
      </c>
      <c r="F47" s="112"/>
      <c r="G47" s="112"/>
      <c r="H47" s="112"/>
      <c r="I47" s="113"/>
      <c r="J47" s="115">
        <f>H33</f>
        <v>0</v>
      </c>
      <c r="K47" s="115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69" s="12" customFormat="1" ht="18" customHeight="1" thickBot="1" x14ac:dyDescent="0.35">
      <c r="C48" s="13"/>
      <c r="D48" s="13"/>
      <c r="E48" s="116" t="s">
        <v>79</v>
      </c>
      <c r="F48" s="117"/>
      <c r="G48" s="117"/>
      <c r="H48" s="117"/>
      <c r="I48" s="118"/>
      <c r="J48" s="119">
        <f>SUM(J46:J47)</f>
        <v>8574634899.5799999</v>
      </c>
      <c r="K48" s="119">
        <f>K45</f>
        <v>21072070.59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0"/>
      <c r="E52" s="120"/>
      <c r="F52" s="120"/>
      <c r="G52" s="120"/>
      <c r="H52" s="120"/>
      <c r="I52" s="120"/>
      <c r="J52" s="120"/>
      <c r="K52" s="120"/>
    </row>
    <row r="53" spans="3:11" x14ac:dyDescent="0.25">
      <c r="C53" s="2"/>
      <c r="D53" s="2"/>
      <c r="E53" s="2"/>
      <c r="F53" s="2"/>
      <c r="G53" s="2"/>
      <c r="H53" s="121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1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1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1"/>
      <c r="H57" s="121"/>
      <c r="I57" s="2"/>
      <c r="J57" s="3"/>
      <c r="K57" s="3"/>
    </row>
    <row r="58" spans="3:11" x14ac:dyDescent="0.25">
      <c r="C58" s="2"/>
      <c r="D58" s="2"/>
      <c r="E58" s="2"/>
      <c r="F58" s="2"/>
      <c r="G58" s="121"/>
      <c r="H58" s="121"/>
      <c r="I58" s="2"/>
      <c r="J58" s="3"/>
      <c r="K58" s="3"/>
    </row>
    <row r="59" spans="3:11" x14ac:dyDescent="0.25">
      <c r="C59" s="2"/>
      <c r="D59" s="2"/>
      <c r="E59" s="2"/>
      <c r="F59" s="2"/>
      <c r="G59" s="121"/>
      <c r="H59" s="121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1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2022-12-28T14:16:33Z</dcterms:created>
  <dcterms:modified xsi:type="dcterms:W3CDTF">2022-12-28T14:22:24Z</dcterms:modified>
</cp:coreProperties>
</file>