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165" windowHeight="4740" tabRatio="889" activeTab="4"/>
  </bookViews>
  <sheets>
    <sheet name="Ingresos Fond. " sheetId="1" r:id="rId1"/>
    <sheet name="Gastos Fond " sheetId="2" r:id="rId2"/>
    <sheet name="CXFONDANE" sheetId="3" r:id="rId3"/>
    <sheet name="RESER FOND" sheetId="4" r:id="rId4"/>
    <sheet name="GASTOS FONDANE " sheetId="5" r:id="rId5"/>
  </sheets>
  <definedNames>
    <definedName name="_xlnm.Print_Area" localSheetId="1">'Gastos Fond '!$A$1:$AP$50</definedName>
    <definedName name="_xlnm.Print_Area" localSheetId="4">'GASTOS FONDANE '!$A$1:$AP$82</definedName>
    <definedName name="_xlnm.Print_Area" localSheetId="3">'RESER FOND'!$A$1:$AC$36</definedName>
  </definedNames>
  <calcPr fullCalcOnLoad="1"/>
</workbook>
</file>

<file path=xl/sharedStrings.xml><?xml version="1.0" encoding="utf-8"?>
<sst xmlns="http://schemas.openxmlformats.org/spreadsheetml/2006/main" count="695" uniqueCount="241">
  <si>
    <t>MINISTERIO DE HACIENDA Y CREDITO PUBLICO</t>
  </si>
  <si>
    <t>DIRECCION GENERAL DEL PRESUPUESTO NACIONAL</t>
  </si>
  <si>
    <t>INFORME MENSUAL DE EJECUCION DEL PRESUPUESTO DE INGRESOS</t>
  </si>
  <si>
    <t>FONDO ROTATORIO DEL DANE - FONDANE</t>
  </si>
  <si>
    <t xml:space="preserve">SECCION </t>
  </si>
  <si>
    <t>UNIDAD EJECUTORA</t>
  </si>
  <si>
    <t>0402</t>
  </si>
  <si>
    <t>00</t>
  </si>
  <si>
    <t>MES</t>
  </si>
  <si>
    <t>VIGENCIA FISCAL</t>
  </si>
  <si>
    <t>NUMERAL</t>
  </si>
  <si>
    <t xml:space="preserve">AFORO </t>
  </si>
  <si>
    <t>VIGENTE</t>
  </si>
  <si>
    <t>MES 1</t>
  </si>
  <si>
    <t>MES 2</t>
  </si>
  <si>
    <t>MES 3</t>
  </si>
  <si>
    <t>MES 4</t>
  </si>
  <si>
    <t xml:space="preserve">MES 5 </t>
  </si>
  <si>
    <t xml:space="preserve">MES 6 </t>
  </si>
  <si>
    <t>MES  7</t>
  </si>
  <si>
    <t>MES 8</t>
  </si>
  <si>
    <t>MES 9</t>
  </si>
  <si>
    <t>MES  10</t>
  </si>
  <si>
    <t>MES 11</t>
  </si>
  <si>
    <t>MES 12</t>
  </si>
  <si>
    <t>ACUMULADOS</t>
  </si>
  <si>
    <t xml:space="preserve">RECAUDO </t>
  </si>
  <si>
    <t>EFECTIVO</t>
  </si>
  <si>
    <t>MES 5</t>
  </si>
  <si>
    <t>MES 6</t>
  </si>
  <si>
    <t>MES 7</t>
  </si>
  <si>
    <t>MES 10</t>
  </si>
  <si>
    <t>RECAUDO</t>
  </si>
  <si>
    <t>ACUMULADO</t>
  </si>
  <si>
    <t xml:space="preserve">RECAUDO EN </t>
  </si>
  <si>
    <t>PAPELES</t>
  </si>
  <si>
    <t xml:space="preserve">PAPELES </t>
  </si>
  <si>
    <t xml:space="preserve">PENDIENTE </t>
  </si>
  <si>
    <t>DE</t>
  </si>
  <si>
    <t>COBRO</t>
  </si>
  <si>
    <t>CODIFICACION</t>
  </si>
  <si>
    <t>PRESUPUESTAL</t>
  </si>
  <si>
    <t>DESCRIPCION</t>
  </si>
  <si>
    <t xml:space="preserve">APROPIACION </t>
  </si>
  <si>
    <t>COMPROMISOS</t>
  </si>
  <si>
    <t>OBLIGACIONES</t>
  </si>
  <si>
    <t>PAGOS</t>
  </si>
  <si>
    <t>ACUMULADAS</t>
  </si>
  <si>
    <t>04|02</t>
  </si>
  <si>
    <t>SERVICIOS PERSONALES INDIRECTOS</t>
  </si>
  <si>
    <t>TOTAL ACUMULADO</t>
  </si>
  <si>
    <t>INFORME MENSUAL DE EJECUCION DEL PRESUPUESTO DE GASTOS</t>
  </si>
  <si>
    <t>APROPIACIONES DE LA VIGENCIA</t>
  </si>
  <si>
    <t>RESERVAS PRESUPUESTALES</t>
  </si>
  <si>
    <t>RESERVAS</t>
  </si>
  <si>
    <t>CONSTITUIDAS</t>
  </si>
  <si>
    <t>CUENTAS POR PAGAR</t>
  </si>
  <si>
    <t xml:space="preserve">    '00</t>
  </si>
  <si>
    <t>IMPUESTOS Y MULTAS</t>
  </si>
  <si>
    <t>A|3|2|1|1|20</t>
  </si>
  <si>
    <t>ACT. ESTUD. Y ENCUEST. PROPOSITOS MULTIPLES</t>
  </si>
  <si>
    <t>GASTOS DE FUNCIONAMIENTO R. P.</t>
  </si>
  <si>
    <t>GASTOS DE INVERSION R. P.</t>
  </si>
  <si>
    <t>GASTOS DE PERSONAL</t>
  </si>
  <si>
    <t>GASTOS GENERALES</t>
  </si>
  <si>
    <t xml:space="preserve">DERECHOS </t>
  </si>
  <si>
    <t>CAUSADOS</t>
  </si>
  <si>
    <t xml:space="preserve">DERECHOS CAUSADOS </t>
  </si>
  <si>
    <t>VIGENCIA ANTERIOR</t>
  </si>
  <si>
    <t>RECAUDO EFECTIVO</t>
  </si>
  <si>
    <t>MES  12</t>
  </si>
  <si>
    <t>MES  11</t>
  </si>
  <si>
    <t>MES  9</t>
  </si>
  <si>
    <t>MES  8</t>
  </si>
  <si>
    <t>MES  6</t>
  </si>
  <si>
    <t>MES  5</t>
  </si>
  <si>
    <t>MES  4</t>
  </si>
  <si>
    <t>MES  3</t>
  </si>
  <si>
    <t>MES  2</t>
  </si>
  <si>
    <t xml:space="preserve"> </t>
  </si>
  <si>
    <t>C|310|1000|1|20</t>
  </si>
  <si>
    <t>BIENES Y SERVICIOS                 1|3|1|2|1</t>
  </si>
  <si>
    <t>OTROS INGRESOS                     1|3|1|2|8</t>
  </si>
  <si>
    <t xml:space="preserve">MES 4 </t>
  </si>
  <si>
    <t>CUOTA DE AUDITAJE - CONTRALORIA - RP</t>
  </si>
  <si>
    <t>TRANSFERENCIAS CORRIENTES</t>
  </si>
  <si>
    <t xml:space="preserve">                       </t>
  </si>
  <si>
    <t xml:space="preserve">                          </t>
  </si>
  <si>
    <t>TOTAL</t>
  </si>
  <si>
    <t>DEFINITIVAS</t>
  </si>
  <si>
    <t>CXP</t>
  </si>
  <si>
    <t>MES 09</t>
  </si>
  <si>
    <t xml:space="preserve">LEVANTAMIENTO DEL CENSO GENERAL NACIONAL </t>
  </si>
  <si>
    <t>C|410|1000|12|20</t>
  </si>
  <si>
    <t>A|3|6|1|2|21</t>
  </si>
  <si>
    <t>CONCILIACIONES</t>
  </si>
  <si>
    <t>ADQUISICIONES DE BIENES Y SERVICIOS</t>
  </si>
  <si>
    <t>A|2|0|4|0|20</t>
  </si>
  <si>
    <t>ARRENDAMIENTOS</t>
  </si>
  <si>
    <t>MATERIALES Y SUMINISTROS</t>
  </si>
  <si>
    <t>MANTENIMIENTO</t>
  </si>
  <si>
    <t>SERVICIOS PUBLICOS</t>
  </si>
  <si>
    <t>SEGUROS</t>
  </si>
  <si>
    <t>COMUNICACIONES Y TRANSPORTE</t>
  </si>
  <si>
    <t>IMPRESOS Y  PUBLICACIONES</t>
  </si>
  <si>
    <t>A|2|0|4|4|20</t>
  </si>
  <si>
    <t>A|2|0|4|5|20</t>
  </si>
  <si>
    <t>A|2|0|4|6|20</t>
  </si>
  <si>
    <t>A|2|0|4|7|20</t>
  </si>
  <si>
    <t>A|2|0|4|8|20</t>
  </si>
  <si>
    <t>A|2|0|4|9|20</t>
  </si>
  <si>
    <t>IMPUESTOS Y CONTRIBUCIONES</t>
  </si>
  <si>
    <t>A|1|0|2|14|20</t>
  </si>
  <si>
    <t>A|2|0|4|4|21</t>
  </si>
  <si>
    <t>A|2|0|4|5|21</t>
  </si>
  <si>
    <t>A|2|0|4|7|21</t>
  </si>
  <si>
    <t>A|2|0|4|8|21</t>
  </si>
  <si>
    <t>A|2|0|3|50|21</t>
  </si>
  <si>
    <t>A|2|0|3|0|21</t>
  </si>
  <si>
    <t>Elaboró : R.H.E.M</t>
  </si>
  <si>
    <t>MES  1</t>
  </si>
  <si>
    <t>Elaboró :R.H.E.M</t>
  </si>
  <si>
    <t>A|2|0|4|1|20</t>
  </si>
  <si>
    <t>COMPRA DE EQUIPO</t>
  </si>
  <si>
    <t>A|2|0|4|0|21</t>
  </si>
  <si>
    <t>A|1|0|2|14|21</t>
  </si>
  <si>
    <t>A|3|6|1|1|21</t>
  </si>
  <si>
    <t xml:space="preserve">SENTENCIAS Y CONCILIACIONES </t>
  </si>
  <si>
    <t>RECURSOS DE CAPITAL            1|3|2|0|0</t>
  </si>
  <si>
    <t>A|2|0|4|10|20</t>
  </si>
  <si>
    <t>A|2|0|4|11|20</t>
  </si>
  <si>
    <t>VIATICOS Y GASTOS DE VIAJE</t>
  </si>
  <si>
    <t>COORDINADOR DE PRESUPUESTO</t>
  </si>
  <si>
    <t xml:space="preserve">COORDINADOR PRESUPUESTO </t>
  </si>
  <si>
    <t>COORDINADOR PRESUPUESTO</t>
  </si>
  <si>
    <t xml:space="preserve">COORDINADOR DE PRESUPUESTO </t>
  </si>
  <si>
    <t>MES:</t>
  </si>
  <si>
    <t>A SEPTIEMBRE</t>
  </si>
  <si>
    <t>NOTA: ADICION EN EL PRESUPUESTO DE  GASTOS EN EL RUBRO DE ACTUALIZACION DE ESTUDIOS Y ENCUESTAS DE PROPOSITOS MULTIPLES  PARA LA VIGENCIA DE 2008 , POR VALOR DE $9.000.000.000 , DE ACUERDO CON LA RESOLUCION 361 DEL 02 DE SEPTIEMBRE DE 2008.</t>
  </si>
  <si>
    <t>NOTA: ADICION EN EL PRESUPUESTO DE GASTOS EN EL RUBRO DE ACTUALIZACION DE ESTUDISO DE PROPOSITOS MULTIPLES PARA LA VIGENCIA DE 2008, POR VALOR DE $9.000.000.00, DE ACUERDO CON LA RESOLUCION 361 DEL 02 DE SEPTIEMBRE DE 2008</t>
  </si>
  <si>
    <t xml:space="preserve">FONDO ROTATORIO DEL  DANE - FONDANE </t>
  </si>
  <si>
    <t>A  SEPTIEMBRE</t>
  </si>
  <si>
    <t>GASTOS DE FUNCIONAMIENTO</t>
  </si>
  <si>
    <t>A|1|0|1|1||1|10</t>
  </si>
  <si>
    <t xml:space="preserve">SUELDOS </t>
  </si>
  <si>
    <t>A|1|0|1|1||2|10</t>
  </si>
  <si>
    <t>SUELDOS DE VACACIONES</t>
  </si>
  <si>
    <t>A|1|0|1|1||4|10</t>
  </si>
  <si>
    <t>INCAPACIDADES Y LICENCIAS DE MATERNIDAD</t>
  </si>
  <si>
    <t>A|1|0|1|4||2|10</t>
  </si>
  <si>
    <t>PRIMA TECNICA NO SALARIAL</t>
  </si>
  <si>
    <t>A|1|0|1|5||1|10</t>
  </si>
  <si>
    <t>GASTOS DE REPRESENTACION</t>
  </si>
  <si>
    <t>A|1|0|1|5||12|10</t>
  </si>
  <si>
    <t xml:space="preserve">SUBSIDIO DE ALIMENTACION </t>
  </si>
  <si>
    <t>A|1|0|1|5||13|10</t>
  </si>
  <si>
    <t>SUBSIDIO DE TRANSPORTE</t>
  </si>
  <si>
    <t>A|1|0|1|5||14|10</t>
  </si>
  <si>
    <t>PRIMA DE SERVICIOS</t>
  </si>
  <si>
    <t>A|1|0|1|5||15|10</t>
  </si>
  <si>
    <t>PRIMA DE VACACIONES</t>
  </si>
  <si>
    <t>A|1|0|1|5||16|10</t>
  </si>
  <si>
    <t>PRIMA DE NAVIDAD</t>
  </si>
  <si>
    <t>A|1|0|1|5||19|10</t>
  </si>
  <si>
    <t>PRIMA DE RIESGO</t>
  </si>
  <si>
    <t>A|1|0|1|5||2|10</t>
  </si>
  <si>
    <t>BONIFICACION POR SERVICIOS PRESTADOS</t>
  </si>
  <si>
    <t>A|1|0|1|5||21|10</t>
  </si>
  <si>
    <t>PRIMA DE DIRECCION</t>
  </si>
  <si>
    <t>A|1|0|1|5||47|10</t>
  </si>
  <si>
    <t>PRIMA COORDINACION</t>
  </si>
  <si>
    <t>A|1|0|1|5||5|10</t>
  </si>
  <si>
    <t>BONIFICACION ESPECIAL DE RECREACION</t>
  </si>
  <si>
    <t>A|1|0|1|5||92|10</t>
  </si>
  <si>
    <t>BONIFICACION DE DIRECCION</t>
  </si>
  <si>
    <t>A|1|0|1|9|1|10</t>
  </si>
  <si>
    <t>HORAS EXTRAS, DIAS, FESTIVOS</t>
  </si>
  <si>
    <t>A|1|0|1|9|2|10</t>
  </si>
  <si>
    <t>RECARGOS NOCTURNOS Y FESTIVOS</t>
  </si>
  <si>
    <t>A|1|0|1|9|3|10</t>
  </si>
  <si>
    <t>INDEMNIZACION POR VACACIONES</t>
  </si>
  <si>
    <t>A|1|0|2|12|||10</t>
  </si>
  <si>
    <t>HONORARIOS</t>
  </si>
  <si>
    <t>A|1|0|2|14|||10</t>
  </si>
  <si>
    <t>REMUNERACION SERVICIOS TECNICOS</t>
  </si>
  <si>
    <t>A|1|0|5|1|||10</t>
  </si>
  <si>
    <t>CONTRIB ADMINISTRADAS POR EL SECTOR PRIVADO</t>
  </si>
  <si>
    <t>A|1|0|5|2|||10</t>
  </si>
  <si>
    <t>CONTRIB ADMINISTRADAS POR EL SECTOR PUBLICO</t>
  </si>
  <si>
    <t>A|1|0|5|6|||10</t>
  </si>
  <si>
    <t>APORTES AL ICBF</t>
  </si>
  <si>
    <t>A|1|0|5|7|||10</t>
  </si>
  <si>
    <t>APORTES AL SENA</t>
  </si>
  <si>
    <t>A|1|0|5|8|||10</t>
  </si>
  <si>
    <t>APORTES ALA ESAP</t>
  </si>
  <si>
    <t>A|1|0|5|9|||10</t>
  </si>
  <si>
    <t>APORTES A ESCUELAS INDUSTRIALES E INSTITUTOS TECNICOS</t>
  </si>
  <si>
    <t>A|2|0|4|1|10</t>
  </si>
  <si>
    <t>A|2|0|4|10|10</t>
  </si>
  <si>
    <t>A|2|0|4|11|10</t>
  </si>
  <si>
    <t>A|2|0|4|2|10</t>
  </si>
  <si>
    <t xml:space="preserve">ENSERES Y EQUIPO DE OFICINA </t>
  </si>
  <si>
    <t>A|2|0|4|21|10</t>
  </si>
  <si>
    <t xml:space="preserve">CAPACITACION, BIENESTAR SOCIAL Y ESTIMULOS </t>
  </si>
  <si>
    <t>A|2|0|4|41|10</t>
  </si>
  <si>
    <t xml:space="preserve">OTROS GASTOS POR ADQUISICION DE SERVICIOS </t>
  </si>
  <si>
    <t>A|2|0|4|5|10</t>
  </si>
  <si>
    <t>A|2|0|4|6|10</t>
  </si>
  <si>
    <t>COMUNICACIONES Y TRANSPORTES</t>
  </si>
  <si>
    <t>A|2|0|4|7|10</t>
  </si>
  <si>
    <t>IMPRESOS Y PUBLICACIONES</t>
  </si>
  <si>
    <t>A|2|0|4|8|10</t>
  </si>
  <si>
    <t>A|2|0|4|9|10</t>
  </si>
  <si>
    <t>TRANSFERENCIAS</t>
  </si>
  <si>
    <t>A|3|2|1|1|10</t>
  </si>
  <si>
    <t>CUOTA DE AUDITAJE CONTRANAL</t>
  </si>
  <si>
    <t>A|3|6|1|1|10</t>
  </si>
  <si>
    <t>SENTENCIAS Y CONCILIACION</t>
  </si>
  <si>
    <t>GASTOS DE INVERSION A.P.N.</t>
  </si>
  <si>
    <t>C|430|1000|18|10</t>
  </si>
  <si>
    <t>MEJORAMIENTO DE LA CAPACIDAD TECNICA Y ADMINISTRATIVA</t>
  </si>
  <si>
    <t>C|430|1000|19|10</t>
  </si>
  <si>
    <t>LEV. RECOP Y ACTUAL.  INF CUMPLIMIENTO OBJETIVOS MILENIO NAL.</t>
  </si>
  <si>
    <t>C|430|1000|20|10</t>
  </si>
  <si>
    <t>LEV. RECOP Y ACTUAL.  INF PRODUCCION COMERCIO Y SERVICIOS NAL.</t>
  </si>
  <si>
    <t>C|430|1000|21|11</t>
  </si>
  <si>
    <t>LEV. RECOP Y ACTUAL.  INF SERVICIOS PUBLICOS NAL.</t>
  </si>
  <si>
    <t>C|430|1000|22|11</t>
  </si>
  <si>
    <t>LEV. RECOP Y ACTUAL.  INF PRECIOS NAL.</t>
  </si>
  <si>
    <t>C|430|1000|23|11</t>
  </si>
  <si>
    <t>LEV. RECOP Y ACTUAL.  INF ASPECTOS SOCIODEMOGRAFICOS NAL.</t>
  </si>
  <si>
    <t>C|430|1000|24|11</t>
  </si>
  <si>
    <t>LEV. RECOP Y ACTUAL.  INF TEMAS AMBIENTALES NAL.</t>
  </si>
  <si>
    <t>C|430|1000|25|11</t>
  </si>
  <si>
    <t>LEV. RECOP Y ACTUAL.  INF DATOS ESPACIALES NAL.</t>
  </si>
  <si>
    <t>C|430|1000|26|11</t>
  </si>
  <si>
    <t>LEV. RECOP Y ACTUAL.  INF ASPECTOS CULTURALES Y POLITICOS NAL.</t>
  </si>
  <si>
    <t>C|430|1000|27|11</t>
  </si>
  <si>
    <t>LEV. RECOP Y ACTUAL.  INF CUENTAS NALES Y MACROECONOMIA NAL.</t>
  </si>
  <si>
    <t>Preparó : M.S.R.</t>
  </si>
  <si>
    <t xml:space="preserve">COORDINADOR  PRESUPUESTO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</si>
</sst>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#,##0.00;[Red]#,##0.00"/>
    <numFmt numFmtId="197" formatCode="#,##0.00_ ;[Red]\-#,##0.00\ "/>
    <numFmt numFmtId="198" formatCode="[$-240A]dddd\,\ dd&quot; de &quot;mmmm&quot; de &quot;yyyy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ashed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medium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dashed"/>
    </border>
    <border>
      <left style="thin"/>
      <right style="thin"/>
      <top style="thin"/>
      <bottom style="medium"/>
    </border>
    <border>
      <left style="thin"/>
      <right style="thin"/>
      <top style="dashed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9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8" xfId="0" applyNumberFormat="1" applyFont="1" applyBorder="1" applyAlignment="1" applyProtection="1">
      <alignment/>
      <protection/>
    </xf>
    <xf numFmtId="4" fontId="0" fillId="0" borderId="9" xfId="0" applyNumberFormat="1" applyFont="1" applyFill="1" applyBorder="1" applyAlignment="1" applyProtection="1">
      <alignment/>
      <protection/>
    </xf>
    <xf numFmtId="4" fontId="0" fillId="0" borderId="8" xfId="0" applyNumberFormat="1" applyFont="1" applyBorder="1" applyAlignment="1" applyProtection="1">
      <alignment/>
      <protection locked="0"/>
    </xf>
    <xf numFmtId="4" fontId="0" fillId="0" borderId="9" xfId="0" applyNumberFormat="1" applyFont="1" applyBorder="1" applyAlignment="1" applyProtection="1">
      <alignment/>
      <protection locked="0"/>
    </xf>
    <xf numFmtId="0" fontId="0" fillId="0" borderId="11" xfId="0" applyNumberFormat="1" applyFont="1" applyBorder="1" applyAlignment="1" applyProtection="1">
      <alignment horizontal="center"/>
      <protection locked="0"/>
    </xf>
    <xf numFmtId="4" fontId="8" fillId="0" borderId="9" xfId="0" applyNumberFormat="1" applyFont="1" applyBorder="1" applyAlignment="1" applyProtection="1">
      <alignment horizontal="left"/>
      <protection locked="0"/>
    </xf>
    <xf numFmtId="4" fontId="9" fillId="0" borderId="9" xfId="0" applyNumberFormat="1" applyFont="1" applyBorder="1" applyAlignment="1" applyProtection="1">
      <alignment horizontal="right"/>
      <protection locked="0"/>
    </xf>
    <xf numFmtId="4" fontId="9" fillId="0" borderId="9" xfId="0" applyNumberFormat="1" applyFont="1" applyFill="1" applyBorder="1" applyAlignment="1" applyProtection="1">
      <alignment horizontal="right"/>
      <protection/>
    </xf>
    <xf numFmtId="4" fontId="9" fillId="0" borderId="10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Alignment="1" applyProtection="1">
      <alignment/>
      <protection/>
    </xf>
    <xf numFmtId="4" fontId="8" fillId="0" borderId="12" xfId="0" applyNumberFormat="1" applyFont="1" applyBorder="1" applyAlignment="1" applyProtection="1">
      <alignment horizontal="left"/>
      <protection locked="0"/>
    </xf>
    <xf numFmtId="4" fontId="9" fillId="0" borderId="12" xfId="0" applyNumberFormat="1" applyFont="1" applyBorder="1" applyAlignment="1" applyProtection="1">
      <alignment horizontal="right"/>
      <protection locked="0"/>
    </xf>
    <xf numFmtId="4" fontId="9" fillId="0" borderId="12" xfId="0" applyNumberFormat="1" applyFont="1" applyFill="1" applyBorder="1" applyAlignment="1" applyProtection="1">
      <alignment horizontal="right"/>
      <protection/>
    </xf>
    <xf numFmtId="4" fontId="9" fillId="0" borderId="13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4" fontId="2" fillId="0" borderId="14" xfId="0" applyNumberFormat="1" applyFont="1" applyBorder="1" applyAlignment="1" applyProtection="1">
      <alignment horizontal="right"/>
      <protection/>
    </xf>
    <xf numFmtId="0" fontId="5" fillId="0" borderId="15" xfId="0" applyFont="1" applyBorder="1" applyAlignment="1">
      <alignment horizontal="center"/>
    </xf>
    <xf numFmtId="4" fontId="2" fillId="0" borderId="16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5" fillId="0" borderId="18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8" fillId="0" borderId="19" xfId="0" applyNumberFormat="1" applyFont="1" applyBorder="1" applyAlignment="1" applyProtection="1">
      <alignment horizontal="left"/>
      <protection locked="0"/>
    </xf>
    <xf numFmtId="4" fontId="0" fillId="0" borderId="0" xfId="0" applyNumberFormat="1" applyFont="1" applyFill="1" applyBorder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 horizontal="right"/>
      <protection/>
    </xf>
    <xf numFmtId="0" fontId="7" fillId="0" borderId="4" xfId="0" applyFont="1" applyBorder="1" applyAlignment="1">
      <alignment horizontal="center"/>
    </xf>
    <xf numFmtId="4" fontId="2" fillId="0" borderId="14" xfId="0" applyNumberFormat="1" applyFont="1" applyBorder="1" applyAlignment="1" applyProtection="1">
      <alignment horizontal="right"/>
      <protection locked="0"/>
    </xf>
    <xf numFmtId="4" fontId="0" fillId="0" borderId="11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/>
    </xf>
    <xf numFmtId="0" fontId="1" fillId="0" borderId="4" xfId="0" applyFont="1" applyBorder="1" applyAlignment="1">
      <alignment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9" fillId="0" borderId="21" xfId="0" applyNumberFormat="1" applyFont="1" applyBorder="1" applyAlignment="1" applyProtection="1">
      <alignment horizontal="right"/>
      <protection locked="0"/>
    </xf>
    <xf numFmtId="4" fontId="9" fillId="0" borderId="21" xfId="0" applyNumberFormat="1" applyFont="1" applyFill="1" applyBorder="1" applyAlignment="1" applyProtection="1">
      <alignment horizontal="right"/>
      <protection/>
    </xf>
    <xf numFmtId="0" fontId="0" fillId="2" borderId="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1" fillId="2" borderId="0" xfId="0" applyFont="1" applyFill="1" applyBorder="1" applyAlignment="1" quotePrefix="1">
      <alignment horizontal="right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4" fontId="9" fillId="2" borderId="0" xfId="0" applyNumberFormat="1" applyFont="1" applyFill="1" applyBorder="1" applyAlignment="1" applyProtection="1">
      <alignment horizontal="right"/>
      <protection locked="0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4" fontId="1" fillId="0" borderId="1" xfId="0" applyNumberFormat="1" applyFont="1" applyBorder="1" applyAlignment="1">
      <alignment horizontal="left"/>
    </xf>
    <xf numFmtId="0" fontId="1" fillId="0" borderId="22" xfId="0" applyNumberFormat="1" applyFont="1" applyBorder="1" applyAlignment="1" applyProtection="1">
      <alignment horizontal="center"/>
      <protection locked="0"/>
    </xf>
    <xf numFmtId="0" fontId="1" fillId="0" borderId="11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 quotePrefix="1">
      <alignment horizontal="left"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2" borderId="2" xfId="0" applyFont="1" applyFill="1" applyBorder="1" applyAlignment="1" applyProtection="1">
      <alignment horizontal="left"/>
      <protection locked="0"/>
    </xf>
    <xf numFmtId="0" fontId="5" fillId="0" borderId="23" xfId="0" applyFont="1" applyBorder="1" applyAlignment="1">
      <alignment horizontal="center"/>
    </xf>
    <xf numFmtId="4" fontId="9" fillId="0" borderId="24" xfId="0" applyNumberFormat="1" applyFont="1" applyFill="1" applyBorder="1" applyAlignment="1" applyProtection="1">
      <alignment horizontal="right"/>
      <protection/>
    </xf>
    <xf numFmtId="0" fontId="7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4" fontId="0" fillId="0" borderId="25" xfId="0" applyNumberFormat="1" applyFont="1" applyFill="1" applyBorder="1" applyAlignment="1">
      <alignment/>
    </xf>
    <xf numFmtId="0" fontId="7" fillId="0" borderId="1" xfId="0" applyFont="1" applyBorder="1" applyAlignment="1">
      <alignment horizontal="center"/>
    </xf>
    <xf numFmtId="4" fontId="2" fillId="0" borderId="17" xfId="0" applyNumberFormat="1" applyFont="1" applyBorder="1" applyAlignment="1" applyProtection="1">
      <alignment horizontal="right"/>
      <protection/>
    </xf>
    <xf numFmtId="0" fontId="7" fillId="0" borderId="26" xfId="0" applyFont="1" applyBorder="1" applyAlignment="1">
      <alignment horizontal="left"/>
    </xf>
    <xf numFmtId="4" fontId="0" fillId="0" borderId="27" xfId="0" applyNumberFormat="1" applyFont="1" applyFill="1" applyBorder="1" applyAlignment="1">
      <alignment/>
    </xf>
    <xf numFmtId="4" fontId="0" fillId="0" borderId="28" xfId="0" applyNumberFormat="1" applyFont="1" applyBorder="1" applyAlignment="1" applyProtection="1">
      <alignment horizontal="center"/>
      <protection locked="0"/>
    </xf>
    <xf numFmtId="0" fontId="1" fillId="0" borderId="18" xfId="0" applyFont="1" applyBorder="1" applyAlignment="1">
      <alignment horizontal="center"/>
    </xf>
    <xf numFmtId="4" fontId="0" fillId="0" borderId="18" xfId="0" applyNumberFormat="1" applyFont="1" applyBorder="1" applyAlignment="1" applyProtection="1">
      <alignment horizontal="center"/>
      <protection locked="0"/>
    </xf>
    <xf numFmtId="40" fontId="9" fillId="0" borderId="12" xfId="0" applyNumberFormat="1" applyFont="1" applyBorder="1" applyAlignment="1" applyProtection="1">
      <alignment horizontal="right"/>
      <protection locked="0"/>
    </xf>
    <xf numFmtId="0" fontId="15" fillId="0" borderId="0" xfId="0" applyFont="1" applyAlignment="1">
      <alignment horizontal="center"/>
    </xf>
    <xf numFmtId="0" fontId="1" fillId="0" borderId="29" xfId="0" applyNumberFormat="1" applyFont="1" applyBorder="1" applyAlignment="1" applyProtection="1">
      <alignment horizontal="center"/>
      <protection locked="0"/>
    </xf>
    <xf numFmtId="4" fontId="1" fillId="0" borderId="19" xfId="0" applyNumberFormat="1" applyFont="1" applyBorder="1" applyAlignment="1" applyProtection="1">
      <alignment/>
      <protection locked="0"/>
    </xf>
    <xf numFmtId="4" fontId="1" fillId="0" borderId="30" xfId="0" applyNumberFormat="1" applyFont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40" fontId="9" fillId="0" borderId="9" xfId="0" applyNumberFormat="1" applyFont="1" applyBorder="1" applyAlignment="1" applyProtection="1">
      <alignment horizontal="right"/>
      <protection locked="0"/>
    </xf>
    <xf numFmtId="40" fontId="0" fillId="0" borderId="9" xfId="0" applyNumberFormat="1" applyFont="1" applyBorder="1" applyAlignment="1" applyProtection="1">
      <alignment/>
      <protection locked="0"/>
    </xf>
    <xf numFmtId="0" fontId="8" fillId="0" borderId="1" xfId="0" applyFont="1" applyBorder="1" applyAlignment="1">
      <alignment/>
    </xf>
    <xf numFmtId="0" fontId="13" fillId="2" borderId="31" xfId="0" applyFont="1" applyFill="1" applyBorder="1" applyAlignment="1">
      <alignment horizontal="center"/>
    </xf>
    <xf numFmtId="0" fontId="14" fillId="2" borderId="31" xfId="0" applyFont="1" applyFill="1" applyBorder="1" applyAlignment="1">
      <alignment horizontal="center"/>
    </xf>
    <xf numFmtId="0" fontId="13" fillId="2" borderId="32" xfId="0" applyFont="1" applyFill="1" applyBorder="1" applyAlignment="1">
      <alignment horizontal="center"/>
    </xf>
    <xf numFmtId="0" fontId="14" fillId="2" borderId="32" xfId="0" applyFont="1" applyFill="1" applyBorder="1" applyAlignment="1">
      <alignment horizontal="center"/>
    </xf>
    <xf numFmtId="178" fontId="13" fillId="2" borderId="32" xfId="19" applyFont="1" applyFill="1" applyBorder="1" applyAlignment="1">
      <alignment horizontal="center"/>
    </xf>
    <xf numFmtId="0" fontId="13" fillId="2" borderId="33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5" fillId="2" borderId="34" xfId="0" applyFont="1" applyFill="1" applyBorder="1" applyAlignment="1" applyProtection="1">
      <alignment horizontal="center"/>
      <protection locked="0"/>
    </xf>
    <xf numFmtId="0" fontId="5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4" fontId="7" fillId="0" borderId="19" xfId="0" applyNumberFormat="1" applyFont="1" applyBorder="1" applyAlignment="1" applyProtection="1">
      <alignment/>
      <protection locked="0"/>
    </xf>
    <xf numFmtId="0" fontId="5" fillId="0" borderId="1" xfId="0" applyFont="1" applyBorder="1" applyAlignment="1">
      <alignment horizontal="left"/>
    </xf>
    <xf numFmtId="4" fontId="0" fillId="0" borderId="24" xfId="0" applyNumberFormat="1" applyFont="1" applyFill="1" applyBorder="1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40" fontId="2" fillId="0" borderId="14" xfId="0" applyNumberFormat="1" applyFont="1" applyBorder="1" applyAlignment="1">
      <alignment horizontal="right"/>
    </xf>
    <xf numFmtId="4" fontId="8" fillId="0" borderId="12" xfId="0" applyNumberFormat="1" applyFont="1" applyBorder="1" applyAlignment="1" applyProtection="1">
      <alignment horizontal="left" wrapText="1"/>
      <protection locked="0"/>
    </xf>
    <xf numFmtId="0" fontId="6" fillId="0" borderId="1" xfId="0" applyFont="1" applyBorder="1" applyAlignment="1">
      <alignment/>
    </xf>
    <xf numFmtId="0" fontId="1" fillId="0" borderId="11" xfId="0" applyNumberFormat="1" applyFont="1" applyBorder="1" applyAlignment="1" applyProtection="1">
      <alignment horizontal="left"/>
      <protection locked="0"/>
    </xf>
    <xf numFmtId="4" fontId="8" fillId="0" borderId="21" xfId="0" applyNumberFormat="1" applyFont="1" applyBorder="1" applyAlignment="1" applyProtection="1">
      <alignment horizontal="left"/>
      <protection locked="0"/>
    </xf>
    <xf numFmtId="40" fontId="9" fillId="0" borderId="21" xfId="0" applyNumberFormat="1" applyFont="1" applyBorder="1" applyAlignment="1" applyProtection="1">
      <alignment horizontal="right"/>
      <protection locked="0"/>
    </xf>
    <xf numFmtId="4" fontId="9" fillId="0" borderId="21" xfId="0" applyNumberFormat="1" applyFont="1" applyFill="1" applyBorder="1" applyAlignment="1" applyProtection="1">
      <alignment horizontal="right"/>
      <protection locked="0"/>
    </xf>
    <xf numFmtId="4" fontId="7" fillId="0" borderId="12" xfId="0" applyNumberFormat="1" applyFont="1" applyBorder="1" applyAlignment="1" applyProtection="1">
      <alignment horizontal="left"/>
      <protection locked="0"/>
    </xf>
    <xf numFmtId="4" fontId="7" fillId="0" borderId="9" xfId="0" applyNumberFormat="1" applyFont="1" applyBorder="1" applyAlignment="1" applyProtection="1">
      <alignment horizontal="left"/>
      <protection locked="0"/>
    </xf>
    <xf numFmtId="4" fontId="2" fillId="0" borderId="9" xfId="0" applyNumberFormat="1" applyFont="1" applyBorder="1" applyAlignment="1" applyProtection="1">
      <alignment horizontal="right"/>
      <protection locked="0"/>
    </xf>
    <xf numFmtId="4" fontId="2" fillId="0" borderId="10" xfId="0" applyNumberFormat="1" applyFont="1" applyBorder="1" applyAlignment="1" applyProtection="1">
      <alignment horizontal="right"/>
      <protection locked="0"/>
    </xf>
    <xf numFmtId="4" fontId="2" fillId="0" borderId="12" xfId="0" applyNumberFormat="1" applyFont="1" applyBorder="1" applyAlignment="1" applyProtection="1">
      <alignment horizontal="right"/>
      <protection locked="0"/>
    </xf>
    <xf numFmtId="197" fontId="9" fillId="0" borderId="12" xfId="0" applyNumberFormat="1" applyFont="1" applyBorder="1" applyAlignment="1" applyProtection="1">
      <alignment horizontal="right"/>
      <protection locked="0"/>
    </xf>
    <xf numFmtId="197" fontId="2" fillId="0" borderId="14" xfId="0" applyNumberFormat="1" applyFont="1" applyBorder="1" applyAlignment="1">
      <alignment horizontal="right"/>
    </xf>
    <xf numFmtId="197" fontId="9" fillId="0" borderId="21" xfId="0" applyNumberFormat="1" applyFont="1" applyBorder="1" applyAlignment="1" applyProtection="1">
      <alignment horizontal="right"/>
      <protection locked="0"/>
    </xf>
    <xf numFmtId="197" fontId="2" fillId="0" borderId="9" xfId="0" applyNumberFormat="1" applyFont="1" applyBorder="1" applyAlignment="1" applyProtection="1">
      <alignment horizontal="right"/>
      <protection locked="0"/>
    </xf>
    <xf numFmtId="4" fontId="9" fillId="0" borderId="12" xfId="0" applyNumberFormat="1" applyFont="1" applyFill="1" applyBorder="1" applyAlignment="1" applyProtection="1">
      <alignment horizontal="right"/>
      <protection locked="0"/>
    </xf>
    <xf numFmtId="4" fontId="2" fillId="0" borderId="21" xfId="0" applyNumberFormat="1" applyFont="1" applyBorder="1" applyAlignment="1">
      <alignment horizontal="right"/>
    </xf>
    <xf numFmtId="4" fontId="9" fillId="0" borderId="21" xfId="0" applyNumberFormat="1" applyFont="1" applyBorder="1" applyAlignment="1">
      <alignment horizontal="right"/>
    </xf>
    <xf numFmtId="4" fontId="2" fillId="0" borderId="13" xfId="0" applyNumberFormat="1" applyFont="1" applyBorder="1" applyAlignment="1" applyProtection="1">
      <alignment horizontal="right"/>
      <protection locked="0"/>
    </xf>
    <xf numFmtId="4" fontId="2" fillId="0" borderId="35" xfId="0" applyNumberFormat="1" applyFont="1" applyBorder="1" applyAlignment="1" applyProtection="1">
      <alignment horizontal="right"/>
      <protection locked="0"/>
    </xf>
    <xf numFmtId="4" fontId="1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4" fontId="2" fillId="0" borderId="36" xfId="0" applyNumberFormat="1" applyFont="1" applyBorder="1" applyAlignment="1">
      <alignment horizontal="right"/>
    </xf>
    <xf numFmtId="4" fontId="9" fillId="0" borderId="36" xfId="0" applyNumberFormat="1" applyFont="1" applyBorder="1" applyAlignment="1">
      <alignment horizontal="right"/>
    </xf>
    <xf numFmtId="4" fontId="2" fillId="0" borderId="21" xfId="0" applyNumberFormat="1" applyFont="1" applyBorder="1" applyAlignment="1" applyProtection="1">
      <alignment horizontal="right"/>
      <protection locked="0"/>
    </xf>
    <xf numFmtId="4" fontId="2" fillId="0" borderId="0" xfId="0" applyNumberFormat="1" applyFont="1" applyBorder="1" applyAlignment="1" applyProtection="1">
      <alignment horizontal="right"/>
      <protection locked="0"/>
    </xf>
    <xf numFmtId="4" fontId="9" fillId="0" borderId="37" xfId="0" applyNumberFormat="1" applyFont="1" applyBorder="1" applyAlignment="1" applyProtection="1">
      <alignment horizontal="right"/>
      <protection locked="0"/>
    </xf>
    <xf numFmtId="4" fontId="2" fillId="0" borderId="12" xfId="0" applyNumberFormat="1" applyFont="1" applyFill="1" applyBorder="1" applyAlignment="1" applyProtection="1">
      <alignment horizontal="right"/>
      <protection locked="0"/>
    </xf>
    <xf numFmtId="0" fontId="0" fillId="0" borderId="2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10" fontId="1" fillId="0" borderId="0" xfId="21" applyNumberFormat="1" applyFont="1" applyBorder="1" applyAlignment="1">
      <alignment/>
    </xf>
    <xf numFmtId="4" fontId="0" fillId="0" borderId="0" xfId="0" applyNumberFormat="1" applyFont="1" applyBorder="1" applyAlignment="1" applyProtection="1">
      <alignment/>
      <protection/>
    </xf>
    <xf numFmtId="4" fontId="9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 applyProtection="1">
      <alignment horizontal="right"/>
      <protection locked="0"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2" fillId="0" borderId="0" xfId="0" applyNumberFormat="1" applyFont="1" applyBorder="1" applyAlignment="1" applyProtection="1">
      <alignment/>
      <protection/>
    </xf>
    <xf numFmtId="4" fontId="2" fillId="0" borderId="0" xfId="0" applyNumberFormat="1" applyFont="1" applyFill="1" applyBorder="1" applyAlignment="1" applyProtection="1">
      <alignment/>
      <protection/>
    </xf>
    <xf numFmtId="4" fontId="2" fillId="0" borderId="27" xfId="0" applyNumberFormat="1" applyFont="1" applyBorder="1" applyAlignment="1">
      <alignment horizontal="right"/>
    </xf>
    <xf numFmtId="4" fontId="2" fillId="0" borderId="17" xfId="0" applyNumberFormat="1" applyFont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0" fillId="0" borderId="0" xfId="0" applyFont="1" applyAlignment="1">
      <alignment wrapText="1"/>
    </xf>
    <xf numFmtId="0" fontId="1" fillId="2" borderId="0" xfId="0" applyFont="1" applyFill="1" applyBorder="1" applyAlignment="1" quotePrefix="1">
      <alignment horizontal="left"/>
    </xf>
    <xf numFmtId="0" fontId="0" fillId="2" borderId="0" xfId="0" applyFont="1" applyFill="1" applyAlignment="1">
      <alignment/>
    </xf>
    <xf numFmtId="0" fontId="1" fillId="2" borderId="2" xfId="0" applyFont="1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0" fontId="1" fillId="2" borderId="2" xfId="0" applyFont="1" applyFill="1" applyBorder="1" applyAlignment="1">
      <alignment horizontal="left"/>
    </xf>
    <xf numFmtId="0" fontId="1" fillId="2" borderId="33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" fillId="0" borderId="3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" fontId="1" fillId="0" borderId="16" xfId="0" applyNumberFormat="1" applyFont="1" applyBorder="1" applyAlignment="1">
      <alignment horizontal="right"/>
    </xf>
    <xf numFmtId="4" fontId="1" fillId="0" borderId="17" xfId="0" applyNumberFormat="1" applyFont="1" applyBorder="1" applyAlignment="1">
      <alignment horizontal="right"/>
    </xf>
    <xf numFmtId="4" fontId="0" fillId="0" borderId="22" xfId="0" applyNumberFormat="1" applyFont="1" applyBorder="1" applyAlignment="1" applyProtection="1">
      <alignment horizontal="center"/>
      <protection locked="0"/>
    </xf>
    <xf numFmtId="4" fontId="0" fillId="0" borderId="8" xfId="0" applyNumberFormat="1" applyFont="1" applyBorder="1" applyAlignment="1" applyProtection="1">
      <alignment horizontal="left"/>
      <protection locked="0"/>
    </xf>
    <xf numFmtId="4" fontId="0" fillId="0" borderId="8" xfId="0" applyNumberFormat="1" applyFont="1" applyBorder="1" applyAlignment="1" applyProtection="1">
      <alignment horizontal="right"/>
      <protection locked="0"/>
    </xf>
    <xf numFmtId="4" fontId="0" fillId="0" borderId="16" xfId="0" applyNumberFormat="1" applyFont="1" applyFill="1" applyBorder="1" applyAlignment="1" applyProtection="1">
      <alignment horizontal="right"/>
      <protection/>
    </xf>
    <xf numFmtId="4" fontId="0" fillId="0" borderId="27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Alignment="1" applyProtection="1">
      <alignment/>
      <protection locked="0"/>
    </xf>
    <xf numFmtId="4" fontId="0" fillId="0" borderId="12" xfId="0" applyNumberFormat="1" applyFont="1" applyBorder="1" applyAlignment="1" applyProtection="1">
      <alignment horizontal="left"/>
      <protection locked="0"/>
    </xf>
    <xf numFmtId="4" fontId="0" fillId="0" borderId="12" xfId="0" applyNumberFormat="1" applyFont="1" applyBorder="1" applyAlignment="1" applyProtection="1">
      <alignment horizontal="right"/>
      <protection locked="0"/>
    </xf>
    <xf numFmtId="4" fontId="0" fillId="0" borderId="9" xfId="0" applyNumberFormat="1" applyFont="1" applyFill="1" applyBorder="1" applyAlignment="1" applyProtection="1">
      <alignment horizontal="right"/>
      <protection/>
    </xf>
    <xf numFmtId="4" fontId="0" fillId="0" borderId="10" xfId="0" applyNumberFormat="1" applyFont="1" applyFill="1" applyBorder="1" applyAlignment="1" applyProtection="1">
      <alignment horizontal="right"/>
      <protection/>
    </xf>
    <xf numFmtId="4" fontId="0" fillId="0" borderId="9" xfId="0" applyNumberFormat="1" applyFont="1" applyBorder="1" applyAlignment="1" applyProtection="1">
      <alignment horizontal="left"/>
      <protection locked="0"/>
    </xf>
    <xf numFmtId="4" fontId="0" fillId="0" borderId="9" xfId="0" applyNumberFormat="1" applyFont="1" applyBorder="1" applyAlignment="1" applyProtection="1">
      <alignment horizontal="right"/>
      <protection locked="0"/>
    </xf>
    <xf numFmtId="4" fontId="0" fillId="0" borderId="9" xfId="0" applyNumberFormat="1" applyFont="1" applyFill="1" applyBorder="1" applyAlignment="1" applyProtection="1">
      <alignment horizontal="right"/>
      <protection locked="0"/>
    </xf>
    <xf numFmtId="0" fontId="1" fillId="0" borderId="14" xfId="0" applyFont="1" applyBorder="1" applyAlignment="1">
      <alignment horizontal="center"/>
    </xf>
    <xf numFmtId="4" fontId="1" fillId="0" borderId="14" xfId="0" applyNumberFormat="1" applyFont="1" applyBorder="1" applyAlignment="1">
      <alignment horizontal="right"/>
    </xf>
    <xf numFmtId="4" fontId="1" fillId="0" borderId="21" xfId="0" applyNumberFormat="1" applyFont="1" applyBorder="1" applyAlignment="1">
      <alignment horizontal="right"/>
    </xf>
    <xf numFmtId="4" fontId="0" fillId="0" borderId="21" xfId="0" applyNumberFormat="1" applyFont="1" applyBorder="1" applyAlignment="1">
      <alignment horizontal="right"/>
    </xf>
    <xf numFmtId="4" fontId="0" fillId="0" borderId="13" xfId="0" applyNumberFormat="1" applyFont="1" applyBorder="1" applyAlignment="1" applyProtection="1">
      <alignment horizontal="right"/>
      <protection locked="0"/>
    </xf>
    <xf numFmtId="4" fontId="0" fillId="0" borderId="39" xfId="0" applyNumberFormat="1" applyFont="1" applyBorder="1" applyAlignment="1" applyProtection="1">
      <alignment horizontal="right"/>
      <protection locked="0"/>
    </xf>
    <xf numFmtId="4" fontId="0" fillId="0" borderId="15" xfId="0" applyNumberFormat="1" applyFont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left"/>
      <protection locked="0"/>
    </xf>
    <xf numFmtId="4" fontId="0" fillId="0" borderId="19" xfId="0" applyNumberFormat="1" applyFont="1" applyBorder="1" applyAlignment="1" applyProtection="1">
      <alignment horizontal="right"/>
      <protection locked="0"/>
    </xf>
    <xf numFmtId="40" fontId="1" fillId="0" borderId="14" xfId="0" applyNumberFormat="1" applyFont="1" applyBorder="1" applyAlignment="1">
      <alignment horizontal="right"/>
    </xf>
    <xf numFmtId="4" fontId="8" fillId="0" borderId="11" xfId="0" applyNumberFormat="1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/>
      <protection locked="0"/>
    </xf>
    <xf numFmtId="40" fontId="0" fillId="0" borderId="12" xfId="0" applyNumberFormat="1" applyFont="1" applyBorder="1" applyAlignment="1" applyProtection="1">
      <alignment horizontal="right"/>
      <protection locked="0"/>
    </xf>
    <xf numFmtId="0" fontId="5" fillId="0" borderId="26" xfId="0" applyFont="1" applyBorder="1" applyAlignment="1">
      <alignment horizontal="left"/>
    </xf>
    <xf numFmtId="0" fontId="6" fillId="0" borderId="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0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4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0" xfId="0" applyFont="1" applyAlignment="1">
      <alignment vertical="center"/>
    </xf>
    <xf numFmtId="0" fontId="3" fillId="2" borderId="2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2" xfId="0" applyFont="1" applyBorder="1" applyAlignment="1">
      <alignment wrapText="1"/>
    </xf>
    <xf numFmtId="0" fontId="2" fillId="0" borderId="6" xfId="0" applyFont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4" fontId="3" fillId="0" borderId="18" xfId="0" applyNumberFormat="1" applyFont="1" applyBorder="1" applyAlignment="1" applyProtection="1">
      <alignment horizontal="center"/>
      <protection/>
    </xf>
    <xf numFmtId="4" fontId="3" fillId="0" borderId="14" xfId="0" applyNumberFormat="1" applyFont="1" applyBorder="1" applyAlignment="1" applyProtection="1">
      <alignment horizontal="center"/>
      <protection/>
    </xf>
    <xf numFmtId="0" fontId="6" fillId="0" borderId="1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5" fillId="0" borderId="0" xfId="0" applyFont="1" applyBorder="1" applyAlignment="1">
      <alignment horizontal="center" wrapText="1"/>
    </xf>
    <xf numFmtId="4" fontId="5" fillId="0" borderId="18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6"/>
  <sheetViews>
    <sheetView zoomScale="85" zoomScaleNormal="85" workbookViewId="0" topLeftCell="Q1">
      <selection activeCell="BF24" sqref="BF24"/>
    </sheetView>
  </sheetViews>
  <sheetFormatPr defaultColWidth="11.421875" defaultRowHeight="12.75"/>
  <cols>
    <col min="1" max="1" width="35.7109375" style="1" customWidth="1"/>
    <col min="2" max="2" width="16.28125" style="1" customWidth="1"/>
    <col min="3" max="3" width="16.57421875" style="1" customWidth="1"/>
    <col min="4" max="4" width="15.28125" style="1" hidden="1" customWidth="1"/>
    <col min="5" max="5" width="15.00390625" style="1" hidden="1" customWidth="1"/>
    <col min="6" max="6" width="15.421875" style="1" hidden="1" customWidth="1"/>
    <col min="7" max="7" width="15.57421875" style="1" hidden="1" customWidth="1"/>
    <col min="8" max="8" width="16.8515625" style="1" hidden="1" customWidth="1"/>
    <col min="9" max="11" width="15.8515625" style="1" hidden="1" customWidth="1"/>
    <col min="12" max="12" width="15.421875" style="1" customWidth="1"/>
    <col min="13" max="13" width="15.421875" style="1" hidden="1" customWidth="1"/>
    <col min="14" max="14" width="15.8515625" style="1" hidden="1" customWidth="1"/>
    <col min="15" max="15" width="22.140625" style="1" hidden="1" customWidth="1"/>
    <col min="16" max="16" width="17.421875" style="1" hidden="1" customWidth="1"/>
    <col min="17" max="17" width="17.57421875" style="1" customWidth="1"/>
    <col min="18" max="18" width="16.7109375" style="1" hidden="1" customWidth="1"/>
    <col min="19" max="19" width="15.421875" style="1" hidden="1" customWidth="1"/>
    <col min="20" max="20" width="18.421875" style="1" hidden="1" customWidth="1"/>
    <col min="21" max="21" width="17.28125" style="1" hidden="1" customWidth="1"/>
    <col min="22" max="22" width="17.8515625" style="1" hidden="1" customWidth="1"/>
    <col min="23" max="23" width="16.57421875" style="1" hidden="1" customWidth="1"/>
    <col min="24" max="24" width="18.140625" style="1" hidden="1" customWidth="1"/>
    <col min="25" max="25" width="16.00390625" style="1" hidden="1" customWidth="1"/>
    <col min="26" max="26" width="16.57421875" style="1" hidden="1" customWidth="1"/>
    <col min="27" max="27" width="16.8515625" style="1" hidden="1" customWidth="1"/>
    <col min="28" max="28" width="17.28125" style="1" hidden="1" customWidth="1"/>
    <col min="29" max="29" width="16.421875" style="1" hidden="1" customWidth="1"/>
    <col min="30" max="30" width="18.28125" style="1" hidden="1" customWidth="1"/>
    <col min="31" max="31" width="16.8515625" style="1" hidden="1" customWidth="1"/>
    <col min="32" max="32" width="19.28125" style="1" hidden="1" customWidth="1"/>
    <col min="33" max="33" width="19.7109375" style="1" hidden="1" customWidth="1"/>
    <col min="34" max="34" width="15.8515625" style="1" customWidth="1"/>
    <col min="35" max="35" width="16.57421875" style="1" customWidth="1"/>
    <col min="36" max="36" width="17.8515625" style="1" hidden="1" customWidth="1"/>
    <col min="37" max="37" width="16.00390625" style="1" hidden="1" customWidth="1"/>
    <col min="38" max="38" width="19.8515625" style="1" hidden="1" customWidth="1"/>
    <col min="39" max="40" width="19.421875" style="1" hidden="1" customWidth="1"/>
    <col min="41" max="41" width="16.00390625" style="1" hidden="1" customWidth="1"/>
    <col min="42" max="42" width="15.8515625" style="1" customWidth="1"/>
    <col min="43" max="43" width="13.7109375" style="1" hidden="1" customWidth="1"/>
    <col min="44" max="44" width="14.140625" style="1" hidden="1" customWidth="1"/>
    <col min="45" max="45" width="13.421875" style="1" hidden="1" customWidth="1"/>
    <col min="46" max="46" width="15.00390625" style="1" hidden="1" customWidth="1"/>
    <col min="47" max="47" width="15.8515625" style="1" hidden="1" customWidth="1"/>
    <col min="48" max="48" width="15.421875" style="1" hidden="1" customWidth="1"/>
    <col min="49" max="49" width="13.57421875" style="1" hidden="1" customWidth="1"/>
    <col min="50" max="50" width="15.57421875" style="1" hidden="1" customWidth="1"/>
    <col min="51" max="51" width="13.00390625" style="1" customWidth="1"/>
    <col min="52" max="52" width="11.8515625" style="1" hidden="1" customWidth="1"/>
    <col min="53" max="53" width="13.421875" style="1" hidden="1" customWidth="1"/>
    <col min="54" max="54" width="12.8515625" style="1" hidden="1" customWidth="1"/>
    <col min="55" max="55" width="13.57421875" style="1" customWidth="1"/>
    <col min="56" max="56" width="15.00390625" style="1" customWidth="1"/>
    <col min="57" max="16384" width="11.421875" style="1" customWidth="1"/>
  </cols>
  <sheetData>
    <row r="1" spans="1:56" ht="18">
      <c r="A1" s="214" t="s">
        <v>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6"/>
    </row>
    <row r="2" spans="1:56" ht="15.75">
      <c r="A2" s="217" t="s">
        <v>1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9"/>
    </row>
    <row r="3" spans="1:56" ht="18">
      <c r="A3" s="220" t="s">
        <v>2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1"/>
      <c r="AO3" s="221"/>
      <c r="AP3" s="221"/>
      <c r="AQ3" s="221"/>
      <c r="AR3" s="221"/>
      <c r="AS3" s="221"/>
      <c r="AT3" s="221"/>
      <c r="AU3" s="221"/>
      <c r="AV3" s="221"/>
      <c r="AW3" s="221"/>
      <c r="AX3" s="221"/>
      <c r="AY3" s="221"/>
      <c r="AZ3" s="221"/>
      <c r="BA3" s="221"/>
      <c r="BB3" s="221"/>
      <c r="BC3" s="221"/>
      <c r="BD3" s="222"/>
    </row>
    <row r="4" spans="1:56" ht="20.25">
      <c r="A4" s="223" t="s">
        <v>3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AU4" s="224"/>
      <c r="AV4" s="224"/>
      <c r="AW4" s="224"/>
      <c r="AX4" s="224"/>
      <c r="AY4" s="224"/>
      <c r="AZ4" s="224"/>
      <c r="BA4" s="224"/>
      <c r="BB4" s="224"/>
      <c r="BC4" s="224"/>
      <c r="BD4" s="225"/>
    </row>
    <row r="5" spans="1:56" ht="12.75">
      <c r="A5" s="50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2"/>
    </row>
    <row r="6" spans="1:56" ht="12.75">
      <c r="A6" s="227" t="s">
        <v>4</v>
      </c>
      <c r="B6" s="228"/>
      <c r="C6" s="58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3" t="s">
        <v>6</v>
      </c>
      <c r="R6" s="53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9" t="s">
        <v>8</v>
      </c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91" t="s">
        <v>137</v>
      </c>
      <c r="BD6" s="52"/>
    </row>
    <row r="7" spans="1:56" ht="12.75">
      <c r="A7" s="227" t="s">
        <v>5</v>
      </c>
      <c r="B7" s="228"/>
      <c r="C7" s="58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3" t="s">
        <v>7</v>
      </c>
      <c r="R7" s="53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9" t="s">
        <v>9</v>
      </c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8">
        <v>2008</v>
      </c>
      <c r="BD7" s="52"/>
    </row>
    <row r="8" spans="1:56" ht="13.5" thickBot="1">
      <c r="A8" s="54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6"/>
    </row>
    <row r="9" spans="1:56" ht="12.75">
      <c r="A9" s="103" t="s">
        <v>79</v>
      </c>
      <c r="B9" s="95"/>
      <c r="C9" s="96" t="s">
        <v>67</v>
      </c>
      <c r="D9" s="95" t="s">
        <v>65</v>
      </c>
      <c r="E9" s="95" t="s">
        <v>65</v>
      </c>
      <c r="F9" s="95" t="s">
        <v>65</v>
      </c>
      <c r="G9" s="95" t="s">
        <v>65</v>
      </c>
      <c r="H9" s="95" t="s">
        <v>65</v>
      </c>
      <c r="I9" s="95" t="s">
        <v>65</v>
      </c>
      <c r="J9" s="95" t="s">
        <v>65</v>
      </c>
      <c r="K9" s="95" t="s">
        <v>65</v>
      </c>
      <c r="L9" s="95" t="s">
        <v>65</v>
      </c>
      <c r="M9" s="95" t="s">
        <v>65</v>
      </c>
      <c r="N9" s="95" t="s">
        <v>65</v>
      </c>
      <c r="O9" s="95" t="s">
        <v>67</v>
      </c>
      <c r="P9" s="95" t="s">
        <v>65</v>
      </c>
      <c r="Q9" s="95" t="s">
        <v>65</v>
      </c>
      <c r="R9" s="96" t="s">
        <v>69</v>
      </c>
      <c r="S9" s="95" t="s">
        <v>26</v>
      </c>
      <c r="T9" s="95" t="s">
        <v>69</v>
      </c>
      <c r="U9" s="95" t="s">
        <v>26</v>
      </c>
      <c r="V9" s="95" t="s">
        <v>69</v>
      </c>
      <c r="W9" s="95" t="s">
        <v>26</v>
      </c>
      <c r="X9" s="95" t="s">
        <v>69</v>
      </c>
      <c r="Y9" s="95" t="s">
        <v>26</v>
      </c>
      <c r="Z9" s="95" t="s">
        <v>69</v>
      </c>
      <c r="AA9" s="95" t="s">
        <v>26</v>
      </c>
      <c r="AB9" s="95" t="s">
        <v>69</v>
      </c>
      <c r="AC9" s="95" t="s">
        <v>26</v>
      </c>
      <c r="AD9" s="95" t="s">
        <v>69</v>
      </c>
      <c r="AE9" s="95" t="s">
        <v>26</v>
      </c>
      <c r="AF9" s="95" t="s">
        <v>69</v>
      </c>
      <c r="AG9" s="95" t="s">
        <v>26</v>
      </c>
      <c r="AH9" s="96" t="s">
        <v>69</v>
      </c>
      <c r="AI9" s="95" t="s">
        <v>26</v>
      </c>
      <c r="AJ9" s="95" t="s">
        <v>69</v>
      </c>
      <c r="AK9" s="95" t="s">
        <v>26</v>
      </c>
      <c r="AL9" s="95" t="s">
        <v>69</v>
      </c>
      <c r="AM9" s="95" t="s">
        <v>26</v>
      </c>
      <c r="AN9" s="95" t="s">
        <v>69</v>
      </c>
      <c r="AO9" s="95" t="s">
        <v>26</v>
      </c>
      <c r="AP9" s="95" t="s">
        <v>32</v>
      </c>
      <c r="AQ9" s="95" t="s">
        <v>34</v>
      </c>
      <c r="AR9" s="95" t="s">
        <v>34</v>
      </c>
      <c r="AS9" s="95" t="s">
        <v>34</v>
      </c>
      <c r="AT9" s="95" t="s">
        <v>34</v>
      </c>
      <c r="AU9" s="95" t="s">
        <v>34</v>
      </c>
      <c r="AV9" s="95" t="s">
        <v>34</v>
      </c>
      <c r="AW9" s="95" t="s">
        <v>34</v>
      </c>
      <c r="AX9" s="95" t="s">
        <v>34</v>
      </c>
      <c r="AY9" s="95" t="s">
        <v>34</v>
      </c>
      <c r="AZ9" s="95" t="s">
        <v>34</v>
      </c>
      <c r="BA9" s="95" t="s">
        <v>34</v>
      </c>
      <c r="BB9" s="95" t="s">
        <v>34</v>
      </c>
      <c r="BC9" s="95" t="s">
        <v>34</v>
      </c>
      <c r="BD9" s="95" t="s">
        <v>37</v>
      </c>
    </row>
    <row r="10" spans="1:56" ht="12.75">
      <c r="A10" s="104" t="s">
        <v>10</v>
      </c>
      <c r="B10" s="97" t="s">
        <v>11</v>
      </c>
      <c r="C10" s="98" t="s">
        <v>68</v>
      </c>
      <c r="D10" s="97" t="s">
        <v>66</v>
      </c>
      <c r="E10" s="97" t="s">
        <v>66</v>
      </c>
      <c r="F10" s="97" t="s">
        <v>66</v>
      </c>
      <c r="G10" s="97" t="s">
        <v>66</v>
      </c>
      <c r="H10" s="97" t="s">
        <v>66</v>
      </c>
      <c r="I10" s="97" t="s">
        <v>66</v>
      </c>
      <c r="J10" s="97" t="s">
        <v>66</v>
      </c>
      <c r="K10" s="97" t="s">
        <v>66</v>
      </c>
      <c r="L10" s="97" t="s">
        <v>66</v>
      </c>
      <c r="M10" s="97" t="s">
        <v>66</v>
      </c>
      <c r="N10" s="97" t="s">
        <v>66</v>
      </c>
      <c r="O10" s="97" t="s">
        <v>68</v>
      </c>
      <c r="P10" s="97" t="s">
        <v>66</v>
      </c>
      <c r="Q10" s="97" t="s">
        <v>66</v>
      </c>
      <c r="R10" s="98" t="s">
        <v>68</v>
      </c>
      <c r="S10" s="97" t="s">
        <v>27</v>
      </c>
      <c r="T10" s="97" t="s">
        <v>68</v>
      </c>
      <c r="U10" s="97" t="s">
        <v>27</v>
      </c>
      <c r="V10" s="97" t="s">
        <v>68</v>
      </c>
      <c r="W10" s="97" t="s">
        <v>27</v>
      </c>
      <c r="X10" s="97" t="s">
        <v>68</v>
      </c>
      <c r="Y10" s="97" t="s">
        <v>27</v>
      </c>
      <c r="Z10" s="97" t="s">
        <v>68</v>
      </c>
      <c r="AA10" s="97" t="s">
        <v>27</v>
      </c>
      <c r="AB10" s="97" t="s">
        <v>68</v>
      </c>
      <c r="AC10" s="97" t="s">
        <v>27</v>
      </c>
      <c r="AD10" s="99" t="s">
        <v>68</v>
      </c>
      <c r="AE10" s="99" t="s">
        <v>27</v>
      </c>
      <c r="AF10" s="97" t="s">
        <v>68</v>
      </c>
      <c r="AG10" s="97" t="s">
        <v>27</v>
      </c>
      <c r="AH10" s="98" t="s">
        <v>68</v>
      </c>
      <c r="AI10" s="97" t="s">
        <v>27</v>
      </c>
      <c r="AJ10" s="97" t="s">
        <v>68</v>
      </c>
      <c r="AK10" s="97" t="s">
        <v>27</v>
      </c>
      <c r="AL10" s="97" t="s">
        <v>68</v>
      </c>
      <c r="AM10" s="97" t="s">
        <v>27</v>
      </c>
      <c r="AN10" s="97" t="s">
        <v>68</v>
      </c>
      <c r="AO10" s="97" t="s">
        <v>27</v>
      </c>
      <c r="AP10" s="97" t="s">
        <v>27</v>
      </c>
      <c r="AQ10" s="97" t="s">
        <v>35</v>
      </c>
      <c r="AR10" s="97" t="s">
        <v>35</v>
      </c>
      <c r="AS10" s="97" t="s">
        <v>35</v>
      </c>
      <c r="AT10" s="97" t="s">
        <v>35</v>
      </c>
      <c r="AU10" s="97" t="s">
        <v>35</v>
      </c>
      <c r="AV10" s="97" t="s">
        <v>35</v>
      </c>
      <c r="AW10" s="97" t="s">
        <v>35</v>
      </c>
      <c r="AX10" s="97" t="s">
        <v>35</v>
      </c>
      <c r="AY10" s="97" t="s">
        <v>35</v>
      </c>
      <c r="AZ10" s="97" t="s">
        <v>35</v>
      </c>
      <c r="BA10" s="97" t="s">
        <v>35</v>
      </c>
      <c r="BB10" s="97" t="s">
        <v>35</v>
      </c>
      <c r="BC10" s="97" t="s">
        <v>36</v>
      </c>
      <c r="BD10" s="97" t="s">
        <v>38</v>
      </c>
    </row>
    <row r="11" spans="1:56" ht="13.5" thickBot="1">
      <c r="A11" s="105"/>
      <c r="B11" s="100" t="s">
        <v>12</v>
      </c>
      <c r="C11" s="100" t="s">
        <v>24</v>
      </c>
      <c r="D11" s="100" t="s">
        <v>13</v>
      </c>
      <c r="E11" s="100" t="s">
        <v>14</v>
      </c>
      <c r="F11" s="100" t="s">
        <v>15</v>
      </c>
      <c r="G11" s="100" t="s">
        <v>16</v>
      </c>
      <c r="H11" s="100" t="s">
        <v>17</v>
      </c>
      <c r="I11" s="100" t="s">
        <v>18</v>
      </c>
      <c r="J11" s="100" t="s">
        <v>19</v>
      </c>
      <c r="K11" s="100" t="s">
        <v>20</v>
      </c>
      <c r="L11" s="100" t="s">
        <v>21</v>
      </c>
      <c r="M11" s="100" t="s">
        <v>22</v>
      </c>
      <c r="N11" s="100" t="s">
        <v>23</v>
      </c>
      <c r="O11" s="100" t="s">
        <v>24</v>
      </c>
      <c r="P11" s="100" t="s">
        <v>24</v>
      </c>
      <c r="Q11" s="100" t="s">
        <v>25</v>
      </c>
      <c r="R11" s="100" t="s">
        <v>120</v>
      </c>
      <c r="S11" s="100" t="s">
        <v>13</v>
      </c>
      <c r="T11" s="100" t="s">
        <v>78</v>
      </c>
      <c r="U11" s="100" t="s">
        <v>14</v>
      </c>
      <c r="V11" s="100" t="s">
        <v>77</v>
      </c>
      <c r="W11" s="100" t="s">
        <v>15</v>
      </c>
      <c r="X11" s="100" t="s">
        <v>76</v>
      </c>
      <c r="Y11" s="100" t="s">
        <v>16</v>
      </c>
      <c r="Z11" s="100" t="s">
        <v>75</v>
      </c>
      <c r="AA11" s="100" t="s">
        <v>28</v>
      </c>
      <c r="AB11" s="100" t="s">
        <v>74</v>
      </c>
      <c r="AC11" s="100" t="s">
        <v>29</v>
      </c>
      <c r="AD11" s="100" t="s">
        <v>19</v>
      </c>
      <c r="AE11" s="100" t="s">
        <v>30</v>
      </c>
      <c r="AF11" s="100" t="s">
        <v>73</v>
      </c>
      <c r="AG11" s="100" t="s">
        <v>20</v>
      </c>
      <c r="AH11" s="100" t="s">
        <v>72</v>
      </c>
      <c r="AI11" s="100" t="s">
        <v>21</v>
      </c>
      <c r="AJ11" s="100" t="s">
        <v>22</v>
      </c>
      <c r="AK11" s="100" t="s">
        <v>31</v>
      </c>
      <c r="AL11" s="100" t="s">
        <v>71</v>
      </c>
      <c r="AM11" s="100" t="s">
        <v>23</v>
      </c>
      <c r="AN11" s="100" t="s">
        <v>70</v>
      </c>
      <c r="AO11" s="100" t="s">
        <v>24</v>
      </c>
      <c r="AP11" s="100" t="s">
        <v>33</v>
      </c>
      <c r="AQ11" s="100" t="s">
        <v>13</v>
      </c>
      <c r="AR11" s="100" t="s">
        <v>14</v>
      </c>
      <c r="AS11" s="100" t="s">
        <v>15</v>
      </c>
      <c r="AT11" s="100" t="s">
        <v>16</v>
      </c>
      <c r="AU11" s="100" t="s">
        <v>28</v>
      </c>
      <c r="AV11" s="100" t="s">
        <v>24</v>
      </c>
      <c r="AW11" s="100" t="s">
        <v>30</v>
      </c>
      <c r="AX11" s="100" t="s">
        <v>23</v>
      </c>
      <c r="AY11" s="100" t="s">
        <v>21</v>
      </c>
      <c r="AZ11" s="100" t="s">
        <v>24</v>
      </c>
      <c r="BA11" s="100" t="s">
        <v>30</v>
      </c>
      <c r="BB11" s="100" t="s">
        <v>24</v>
      </c>
      <c r="BC11" s="100" t="s">
        <v>33</v>
      </c>
      <c r="BD11" s="100" t="s">
        <v>39</v>
      </c>
    </row>
    <row r="12" spans="1:56" ht="13.5" thickBot="1">
      <c r="A12" s="101">
        <v>1</v>
      </c>
      <c r="B12" s="101">
        <v>2</v>
      </c>
      <c r="C12" s="101">
        <v>3</v>
      </c>
      <c r="D12" s="101">
        <v>3</v>
      </c>
      <c r="E12" s="102">
        <v>3</v>
      </c>
      <c r="F12" s="102">
        <v>3</v>
      </c>
      <c r="G12" s="102">
        <v>3</v>
      </c>
      <c r="H12" s="102">
        <v>3</v>
      </c>
      <c r="I12" s="102">
        <v>3</v>
      </c>
      <c r="J12" s="102">
        <v>3</v>
      </c>
      <c r="K12" s="102">
        <v>3</v>
      </c>
      <c r="L12" s="102">
        <v>3</v>
      </c>
      <c r="M12" s="102">
        <v>3</v>
      </c>
      <c r="N12" s="102">
        <v>3</v>
      </c>
      <c r="O12" s="101">
        <v>3</v>
      </c>
      <c r="P12" s="102">
        <v>3</v>
      </c>
      <c r="Q12" s="101">
        <v>4</v>
      </c>
      <c r="R12" s="101">
        <v>5</v>
      </c>
      <c r="S12" s="101">
        <v>5</v>
      </c>
      <c r="T12" s="101">
        <v>5</v>
      </c>
      <c r="U12" s="101">
        <v>5</v>
      </c>
      <c r="V12" s="101">
        <v>5</v>
      </c>
      <c r="W12" s="101">
        <v>5</v>
      </c>
      <c r="X12" s="101">
        <v>5</v>
      </c>
      <c r="Y12" s="101">
        <v>5</v>
      </c>
      <c r="Z12" s="101">
        <v>5</v>
      </c>
      <c r="AA12" s="101">
        <v>5</v>
      </c>
      <c r="AB12" s="101">
        <v>5</v>
      </c>
      <c r="AC12" s="101">
        <v>5</v>
      </c>
      <c r="AD12" s="101">
        <v>5</v>
      </c>
      <c r="AE12" s="101">
        <v>5</v>
      </c>
      <c r="AF12" s="101">
        <v>5</v>
      </c>
      <c r="AG12" s="101">
        <v>5</v>
      </c>
      <c r="AH12" s="101">
        <v>5</v>
      </c>
      <c r="AI12" s="101">
        <v>5</v>
      </c>
      <c r="AJ12" s="101">
        <v>5</v>
      </c>
      <c r="AK12" s="101">
        <v>5</v>
      </c>
      <c r="AL12" s="101">
        <v>5</v>
      </c>
      <c r="AM12" s="101">
        <v>5</v>
      </c>
      <c r="AN12" s="101">
        <v>5</v>
      </c>
      <c r="AO12" s="101">
        <v>5</v>
      </c>
      <c r="AP12" s="101">
        <v>6</v>
      </c>
      <c r="AQ12" s="101">
        <v>7</v>
      </c>
      <c r="AR12" s="101">
        <v>7</v>
      </c>
      <c r="AS12" s="101">
        <v>7</v>
      </c>
      <c r="AT12" s="101">
        <v>7</v>
      </c>
      <c r="AU12" s="101">
        <v>7</v>
      </c>
      <c r="AV12" s="101">
        <v>7</v>
      </c>
      <c r="AW12" s="101">
        <v>7</v>
      </c>
      <c r="AX12" s="101">
        <v>7</v>
      </c>
      <c r="AY12" s="101">
        <v>7</v>
      </c>
      <c r="AZ12" s="101">
        <v>7</v>
      </c>
      <c r="BA12" s="101">
        <v>7</v>
      </c>
      <c r="BB12" s="101">
        <v>7</v>
      </c>
      <c r="BC12" s="101">
        <v>8</v>
      </c>
      <c r="BD12" s="101">
        <v>9</v>
      </c>
    </row>
    <row r="13" spans="1:56" ht="24.75" customHeight="1">
      <c r="A13" s="63" t="s">
        <v>81</v>
      </c>
      <c r="B13" s="18">
        <f>10943450000-1894000000+9000000000</f>
        <v>18049450000</v>
      </c>
      <c r="C13" s="18">
        <f>431131969-16883621-62876525-17908977</f>
        <v>333462846</v>
      </c>
      <c r="D13" s="18">
        <v>578541009.71</v>
      </c>
      <c r="E13" s="18">
        <v>88114460.34</v>
      </c>
      <c r="F13" s="18">
        <v>156799294.22</v>
      </c>
      <c r="G13" s="18">
        <v>58697992.45</v>
      </c>
      <c r="H13" s="18">
        <v>65349321.28</v>
      </c>
      <c r="I13" s="18">
        <v>45455724.69</v>
      </c>
      <c r="J13" s="18">
        <v>66800162.24</v>
      </c>
      <c r="K13" s="18">
        <v>4612774118.1</v>
      </c>
      <c r="L13" s="18">
        <v>4894115012.9</v>
      </c>
      <c r="M13" s="18"/>
      <c r="N13" s="18"/>
      <c r="O13" s="18"/>
      <c r="P13" s="18"/>
      <c r="Q13" s="17">
        <f>SUM(C13:P13)</f>
        <v>10900109941.93</v>
      </c>
      <c r="R13" s="16">
        <v>318876723</v>
      </c>
      <c r="S13" s="18">
        <v>466387030.71</v>
      </c>
      <c r="T13" s="18">
        <v>866552</v>
      </c>
      <c r="U13" s="18">
        <v>88393074.34</v>
      </c>
      <c r="V13" s="18">
        <v>4420000</v>
      </c>
      <c r="W13" s="18">
        <v>148642404.22</v>
      </c>
      <c r="X13" s="18">
        <v>506898</v>
      </c>
      <c r="Y13" s="18">
        <v>15054369.45</v>
      </c>
      <c r="Z13" s="18"/>
      <c r="AA13" s="18">
        <v>26305057.28</v>
      </c>
      <c r="AB13" s="18"/>
      <c r="AC13" s="18">
        <v>44600180.69</v>
      </c>
      <c r="AD13" s="18">
        <v>0</v>
      </c>
      <c r="AE13" s="18">
        <v>56296028.24</v>
      </c>
      <c r="AF13" s="18">
        <v>91420109.9</v>
      </c>
      <c r="AG13" s="18"/>
      <c r="AH13" s="18">
        <v>350863</v>
      </c>
      <c r="AI13" s="18">
        <v>4480425525.9</v>
      </c>
      <c r="AJ13" s="18"/>
      <c r="AK13" s="18"/>
      <c r="AL13" s="18"/>
      <c r="AM13" s="18"/>
      <c r="AN13" s="18"/>
      <c r="AO13" s="18"/>
      <c r="AP13" s="14">
        <f>SUM(R13:AO13)</f>
        <v>5742544816.73</v>
      </c>
      <c r="AQ13" s="18">
        <v>0</v>
      </c>
      <c r="AR13" s="18"/>
      <c r="AS13" s="18"/>
      <c r="AT13" s="18"/>
      <c r="AU13" s="18"/>
      <c r="AV13" s="18">
        <v>0</v>
      </c>
      <c r="AW13" s="18">
        <v>0</v>
      </c>
      <c r="AX13" s="18"/>
      <c r="AY13" s="18"/>
      <c r="AZ13" s="18"/>
      <c r="BA13" s="18">
        <v>0</v>
      </c>
      <c r="BB13" s="18">
        <v>0</v>
      </c>
      <c r="BC13" s="13">
        <f>SUM(AQ13:BB13)</f>
        <v>0</v>
      </c>
      <c r="BD13" s="82">
        <f>SUM(Q13-AP13-BC13)</f>
        <v>5157565125.200001</v>
      </c>
    </row>
    <row r="14" spans="1:56" ht="24.75" customHeight="1">
      <c r="A14" s="64" t="s">
        <v>82</v>
      </c>
      <c r="B14" s="19"/>
      <c r="C14" s="19">
        <v>716500</v>
      </c>
      <c r="D14" s="19">
        <v>752379</v>
      </c>
      <c r="E14" s="19">
        <v>2073058</v>
      </c>
      <c r="F14" s="19">
        <v>752047</v>
      </c>
      <c r="G14" s="19">
        <v>2435976</v>
      </c>
      <c r="H14" s="19">
        <v>12183877.48</v>
      </c>
      <c r="I14" s="19">
        <v>6001993</v>
      </c>
      <c r="J14" s="19">
        <v>5906939.28</v>
      </c>
      <c r="K14" s="19">
        <v>916540</v>
      </c>
      <c r="L14" s="19">
        <v>9227785</v>
      </c>
      <c r="M14" s="19"/>
      <c r="N14" s="19"/>
      <c r="O14" s="19"/>
      <c r="P14" s="19"/>
      <c r="Q14" s="17">
        <f>SUM(C14:P14)</f>
        <v>40967094.760000005</v>
      </c>
      <c r="R14" s="17"/>
      <c r="S14" s="19">
        <v>752379</v>
      </c>
      <c r="T14" s="19">
        <v>0</v>
      </c>
      <c r="U14" s="19">
        <v>2073058</v>
      </c>
      <c r="V14" s="19">
        <v>0</v>
      </c>
      <c r="W14" s="19">
        <v>752047</v>
      </c>
      <c r="X14" s="19"/>
      <c r="Y14" s="19">
        <v>2435976</v>
      </c>
      <c r="Z14" s="19"/>
      <c r="AA14" s="19">
        <v>12183877.48</v>
      </c>
      <c r="AB14" s="19">
        <v>716500</v>
      </c>
      <c r="AC14" s="19">
        <v>6001993</v>
      </c>
      <c r="AD14" s="19">
        <v>0</v>
      </c>
      <c r="AE14" s="19">
        <v>5906939.28</v>
      </c>
      <c r="AF14" s="19">
        <v>916540</v>
      </c>
      <c r="AG14" s="19"/>
      <c r="AH14" s="19"/>
      <c r="AI14" s="19">
        <v>9227785</v>
      </c>
      <c r="AJ14" s="19"/>
      <c r="AK14" s="19"/>
      <c r="AL14" s="19"/>
      <c r="AM14" s="19"/>
      <c r="AN14" s="19"/>
      <c r="AO14" s="19"/>
      <c r="AP14" s="78">
        <f>SUM(R14:AO14)</f>
        <v>40967094.760000005</v>
      </c>
      <c r="AQ14" s="19">
        <v>0</v>
      </c>
      <c r="AR14" s="19"/>
      <c r="AS14" s="19"/>
      <c r="AT14" s="19"/>
      <c r="AU14" s="19"/>
      <c r="AV14" s="19">
        <v>0</v>
      </c>
      <c r="AW14" s="19">
        <v>0</v>
      </c>
      <c r="AX14" s="19"/>
      <c r="AY14" s="19"/>
      <c r="AZ14" s="19"/>
      <c r="BA14" s="19">
        <v>0</v>
      </c>
      <c r="BB14" s="19">
        <v>0</v>
      </c>
      <c r="BC14" s="14">
        <f>SUM(AQ14:BB14)</f>
        <v>0</v>
      </c>
      <c r="BD14" s="15">
        <f>SUM(Q14-AP14-BC14)</f>
        <v>0</v>
      </c>
    </row>
    <row r="15" spans="1:56" ht="25.5" customHeight="1">
      <c r="A15" s="64" t="s">
        <v>128</v>
      </c>
      <c r="B15" s="19">
        <v>152000000</v>
      </c>
      <c r="C15" s="19"/>
      <c r="D15" s="19"/>
      <c r="E15" s="19"/>
      <c r="F15" s="19"/>
      <c r="G15" s="93">
        <v>4894648</v>
      </c>
      <c r="H15" s="19"/>
      <c r="I15" s="19">
        <v>11260952</v>
      </c>
      <c r="J15" s="19"/>
      <c r="K15" s="19"/>
      <c r="L15" s="19">
        <v>0</v>
      </c>
      <c r="M15" s="19"/>
      <c r="N15" s="19"/>
      <c r="O15" s="19"/>
      <c r="P15" s="19"/>
      <c r="Q15" s="17">
        <f>SUM(C15:P15)</f>
        <v>16155600</v>
      </c>
      <c r="R15" s="17"/>
      <c r="S15" s="19"/>
      <c r="T15" s="19"/>
      <c r="U15" s="19"/>
      <c r="V15" s="19"/>
      <c r="W15" s="19"/>
      <c r="X15" s="19"/>
      <c r="Y15" s="19">
        <v>4894648</v>
      </c>
      <c r="Z15" s="19"/>
      <c r="AA15" s="19">
        <v>0</v>
      </c>
      <c r="AB15" s="19"/>
      <c r="AC15" s="19">
        <v>11260952</v>
      </c>
      <c r="AD15" s="19">
        <v>0</v>
      </c>
      <c r="AE15" s="93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78">
        <f>SUM(R15:AO15)</f>
        <v>16155600</v>
      </c>
      <c r="AQ15" s="19">
        <v>0</v>
      </c>
      <c r="AR15" s="19"/>
      <c r="AS15" s="19"/>
      <c r="AT15" s="19"/>
      <c r="AU15" s="19"/>
      <c r="AV15" s="19">
        <v>0</v>
      </c>
      <c r="AW15" s="19">
        <v>0</v>
      </c>
      <c r="AX15" s="19"/>
      <c r="AY15" s="19"/>
      <c r="AZ15" s="19"/>
      <c r="BA15" s="19">
        <v>0</v>
      </c>
      <c r="BB15" s="19">
        <v>0</v>
      </c>
      <c r="BC15" s="14">
        <f>SUM(AQ15:BB15)</f>
        <v>0</v>
      </c>
      <c r="BD15" s="15">
        <f>SUM(Q15-AP15-BC15)</f>
        <v>0</v>
      </c>
    </row>
    <row r="16" spans="1:56" ht="18" customHeight="1">
      <c r="A16" s="122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7"/>
      <c r="R16" s="17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78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4"/>
      <c r="BD16" s="115"/>
    </row>
    <row r="17" spans="1:56" ht="18" customHeight="1">
      <c r="A17" s="2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7"/>
      <c r="R17" s="17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4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4"/>
      <c r="BD17" s="15"/>
    </row>
    <row r="18" spans="1:56" ht="18" customHeight="1">
      <c r="A18" s="20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7"/>
      <c r="R18" s="17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4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4"/>
      <c r="BD18" s="15"/>
    </row>
    <row r="19" spans="1:56" ht="18" customHeight="1">
      <c r="A19" s="2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7"/>
      <c r="R19" s="17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4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4"/>
      <c r="BD19" s="15"/>
    </row>
    <row r="20" spans="1:56" ht="18" customHeight="1">
      <c r="A20" s="2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7"/>
      <c r="R20" s="17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4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4"/>
      <c r="BD20" s="15"/>
    </row>
    <row r="21" spans="1:56" ht="18" customHeight="1">
      <c r="A21" s="2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7"/>
      <c r="R21" s="17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4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4"/>
      <c r="BD21" s="15"/>
    </row>
    <row r="22" spans="1:56" ht="18" customHeight="1" thickBot="1">
      <c r="A22" s="88" t="s">
        <v>88</v>
      </c>
      <c r="B22" s="89">
        <f aca="true" t="shared" si="0" ref="B22:AG22">SUM(B13:B21)</f>
        <v>18201450000</v>
      </c>
      <c r="C22" s="89">
        <f t="shared" si="0"/>
        <v>334179346</v>
      </c>
      <c r="D22" s="89">
        <f t="shared" si="0"/>
        <v>579293388.71</v>
      </c>
      <c r="E22" s="89">
        <f t="shared" si="0"/>
        <v>90187518.34</v>
      </c>
      <c r="F22" s="89">
        <f t="shared" si="0"/>
        <v>157551341.22</v>
      </c>
      <c r="G22" s="89">
        <f t="shared" si="0"/>
        <v>66028616.45</v>
      </c>
      <c r="H22" s="89">
        <f t="shared" si="0"/>
        <v>77533198.76</v>
      </c>
      <c r="I22" s="89">
        <f t="shared" si="0"/>
        <v>62718669.69</v>
      </c>
      <c r="J22" s="89">
        <f t="shared" si="0"/>
        <v>72707101.52</v>
      </c>
      <c r="K22" s="89">
        <f t="shared" si="0"/>
        <v>4613690658.1</v>
      </c>
      <c r="L22" s="89">
        <f t="shared" si="0"/>
        <v>4903342797.9</v>
      </c>
      <c r="M22" s="89">
        <f t="shared" si="0"/>
        <v>0</v>
      </c>
      <c r="N22" s="89">
        <f t="shared" si="0"/>
        <v>0</v>
      </c>
      <c r="O22" s="89">
        <f t="shared" si="0"/>
        <v>0</v>
      </c>
      <c r="P22" s="89">
        <f t="shared" si="0"/>
        <v>0</v>
      </c>
      <c r="Q22" s="89">
        <f t="shared" si="0"/>
        <v>10957232636.69</v>
      </c>
      <c r="R22" s="89">
        <f t="shared" si="0"/>
        <v>318876723</v>
      </c>
      <c r="S22" s="89">
        <f t="shared" si="0"/>
        <v>467139409.71</v>
      </c>
      <c r="T22" s="89">
        <f t="shared" si="0"/>
        <v>866552</v>
      </c>
      <c r="U22" s="89">
        <f t="shared" si="0"/>
        <v>90466132.34</v>
      </c>
      <c r="V22" s="89">
        <f t="shared" si="0"/>
        <v>4420000</v>
      </c>
      <c r="W22" s="89">
        <f t="shared" si="0"/>
        <v>149394451.22</v>
      </c>
      <c r="X22" s="89">
        <f t="shared" si="0"/>
        <v>506898</v>
      </c>
      <c r="Y22" s="89">
        <f t="shared" si="0"/>
        <v>22384993.45</v>
      </c>
      <c r="Z22" s="89">
        <f t="shared" si="0"/>
        <v>0</v>
      </c>
      <c r="AA22" s="89">
        <f t="shared" si="0"/>
        <v>38488934.760000005</v>
      </c>
      <c r="AB22" s="89">
        <f t="shared" si="0"/>
        <v>716500</v>
      </c>
      <c r="AC22" s="89">
        <f t="shared" si="0"/>
        <v>61863125.69</v>
      </c>
      <c r="AD22" s="89">
        <f t="shared" si="0"/>
        <v>0</v>
      </c>
      <c r="AE22" s="89">
        <f t="shared" si="0"/>
        <v>62202967.52</v>
      </c>
      <c r="AF22" s="89">
        <f t="shared" si="0"/>
        <v>92336649.9</v>
      </c>
      <c r="AG22" s="89">
        <f t="shared" si="0"/>
        <v>0</v>
      </c>
      <c r="AH22" s="89">
        <f aca="true" t="shared" si="1" ref="AH22:BD22">SUM(AH13:AH21)</f>
        <v>350863</v>
      </c>
      <c r="AI22" s="89">
        <f t="shared" si="1"/>
        <v>4489653310.9</v>
      </c>
      <c r="AJ22" s="89">
        <f t="shared" si="1"/>
        <v>0</v>
      </c>
      <c r="AK22" s="89">
        <f t="shared" si="1"/>
        <v>0</v>
      </c>
      <c r="AL22" s="89">
        <f t="shared" si="1"/>
        <v>0</v>
      </c>
      <c r="AM22" s="89">
        <f t="shared" si="1"/>
        <v>0</v>
      </c>
      <c r="AN22" s="89">
        <f t="shared" si="1"/>
        <v>0</v>
      </c>
      <c r="AO22" s="89">
        <f t="shared" si="1"/>
        <v>0</v>
      </c>
      <c r="AP22" s="113">
        <f t="shared" si="1"/>
        <v>5799667511.49</v>
      </c>
      <c r="AQ22" s="89">
        <f t="shared" si="1"/>
        <v>0</v>
      </c>
      <c r="AR22" s="89">
        <f t="shared" si="1"/>
        <v>0</v>
      </c>
      <c r="AS22" s="89">
        <f t="shared" si="1"/>
        <v>0</v>
      </c>
      <c r="AT22" s="89">
        <f t="shared" si="1"/>
        <v>0</v>
      </c>
      <c r="AU22" s="89">
        <f t="shared" si="1"/>
        <v>0</v>
      </c>
      <c r="AV22" s="89">
        <f t="shared" si="1"/>
        <v>0</v>
      </c>
      <c r="AW22" s="89">
        <f t="shared" si="1"/>
        <v>0</v>
      </c>
      <c r="AX22" s="89">
        <f t="shared" si="1"/>
        <v>0</v>
      </c>
      <c r="AY22" s="89">
        <f t="shared" si="1"/>
        <v>0</v>
      </c>
      <c r="AZ22" s="89">
        <f t="shared" si="1"/>
        <v>0</v>
      </c>
      <c r="BA22" s="89">
        <f t="shared" si="1"/>
        <v>0</v>
      </c>
      <c r="BB22" s="89">
        <f t="shared" si="1"/>
        <v>0</v>
      </c>
      <c r="BC22" s="89">
        <f t="shared" si="1"/>
        <v>0</v>
      </c>
      <c r="BD22" s="90">
        <f t="shared" si="1"/>
        <v>5157565125.200001</v>
      </c>
    </row>
    <row r="23" spans="1:56" ht="12.75">
      <c r="A23" s="81" t="s">
        <v>121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1"/>
    </row>
    <row r="24" spans="1:56" ht="12.75">
      <c r="A24" s="9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40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6"/>
    </row>
    <row r="25" spans="1:56" ht="12.75">
      <c r="A25" s="230" t="s">
        <v>139</v>
      </c>
      <c r="B25" s="231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  <c r="BD25" s="232"/>
    </row>
    <row r="26" spans="1:56" ht="12.75">
      <c r="A26" s="230"/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31"/>
      <c r="AP26" s="231"/>
      <c r="AQ26" s="231"/>
      <c r="AR26" s="231"/>
      <c r="AS26" s="231"/>
      <c r="AT26" s="231"/>
      <c r="AU26" s="231"/>
      <c r="AV26" s="231"/>
      <c r="AW26" s="231"/>
      <c r="AX26" s="231"/>
      <c r="AY26" s="231"/>
      <c r="AZ26" s="231"/>
      <c r="BA26" s="231"/>
      <c r="BB26" s="231"/>
      <c r="BC26" s="231"/>
      <c r="BD26" s="232"/>
    </row>
    <row r="27" spans="1:56" ht="12.75">
      <c r="A27" s="226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48"/>
    </row>
    <row r="28" spans="1:56" ht="12.75">
      <c r="A28" s="226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48"/>
    </row>
    <row r="29" spans="1:56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6"/>
    </row>
    <row r="30" spans="1:56" ht="13.5" thickBot="1">
      <c r="A30" s="36"/>
      <c r="B30" s="42"/>
      <c r="C30" s="42"/>
      <c r="D30" s="46"/>
      <c r="E30" s="46"/>
      <c r="F30" s="46"/>
      <c r="G30" s="46"/>
      <c r="H30" s="46"/>
      <c r="I30" s="46"/>
      <c r="J30" s="46"/>
      <c r="K30" s="46"/>
      <c r="L30" s="46"/>
      <c r="M30" s="8"/>
      <c r="N30" s="8"/>
      <c r="O30" s="8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2"/>
      <c r="BD30" s="6"/>
    </row>
    <row r="31" spans="1:56" ht="12.75">
      <c r="A31" s="36"/>
      <c r="B31" s="229" t="s">
        <v>133</v>
      </c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5"/>
      <c r="BC31" s="2"/>
      <c r="BD31" s="6"/>
    </row>
    <row r="32" spans="1:56" ht="12.75">
      <c r="A32" s="4"/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6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5"/>
      <c r="BC32" s="5"/>
      <c r="BD32" s="6"/>
    </row>
    <row r="33" spans="1:56" ht="12.75">
      <c r="A33" s="79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6"/>
    </row>
    <row r="34" spans="1:56" ht="13.5" thickBot="1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9"/>
    </row>
    <row r="36" ht="12.75">
      <c r="B36" s="2"/>
    </row>
  </sheetData>
  <mergeCells count="10">
    <mergeCell ref="A27:BD28"/>
    <mergeCell ref="B32:N32"/>
    <mergeCell ref="A6:B6"/>
    <mergeCell ref="A7:B7"/>
    <mergeCell ref="B31:O31"/>
    <mergeCell ref="A25:BD26"/>
    <mergeCell ref="A1:BD1"/>
    <mergeCell ref="A2:BD2"/>
    <mergeCell ref="A3:BD3"/>
    <mergeCell ref="A4:BD4"/>
  </mergeCells>
  <printOptions horizontalCentered="1" verticalCentered="1"/>
  <pageMargins left="1.09" right="0.59" top="0.8661417322834646" bottom="0.5905511811023623" header="0" footer="0.1968503937007874"/>
  <pageSetup horizontalDpi="300" verticalDpi="300" orientation="landscape" paperSize="5" scale="70" r:id="rId1"/>
  <headerFooter alignWithMargins="0">
    <oddHeader>&amp;CHACIENDA 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50"/>
  <sheetViews>
    <sheetView zoomScale="75" zoomScaleNormal="75" workbookViewId="0" topLeftCell="AC11">
      <pane ySplit="645" topLeftCell="BM15" activePane="bottomLeft" state="split"/>
      <selection pane="topLeft" activeCell="AM11" sqref="AM1:AO16384"/>
      <selection pane="bottomLeft" activeCell="AR20" sqref="AR20"/>
    </sheetView>
  </sheetViews>
  <sheetFormatPr defaultColWidth="11.421875" defaultRowHeight="12.75"/>
  <cols>
    <col min="1" max="1" width="15.8515625" style="1" customWidth="1"/>
    <col min="2" max="2" width="45.28125" style="1" customWidth="1"/>
    <col min="3" max="3" width="20.8515625" style="1" customWidth="1"/>
    <col min="4" max="4" width="19.7109375" style="1" hidden="1" customWidth="1"/>
    <col min="5" max="5" width="18.57421875" style="1" hidden="1" customWidth="1"/>
    <col min="6" max="6" width="20.140625" style="1" hidden="1" customWidth="1"/>
    <col min="7" max="7" width="22.8515625" style="1" hidden="1" customWidth="1"/>
    <col min="8" max="8" width="20.28125" style="1" hidden="1" customWidth="1"/>
    <col min="9" max="10" width="19.140625" style="1" hidden="1" customWidth="1"/>
    <col min="11" max="11" width="21.00390625" style="1" hidden="1" customWidth="1"/>
    <col min="12" max="12" width="20.57421875" style="1" customWidth="1"/>
    <col min="13" max="13" width="19.140625" style="1" hidden="1" customWidth="1"/>
    <col min="14" max="14" width="21.140625" style="1" hidden="1" customWidth="1"/>
    <col min="15" max="15" width="21.57421875" style="1" hidden="1" customWidth="1"/>
    <col min="16" max="16" width="20.8515625" style="1" customWidth="1"/>
    <col min="17" max="17" width="18.57421875" style="1" hidden="1" customWidth="1"/>
    <col min="18" max="18" width="21.140625" style="1" hidden="1" customWidth="1"/>
    <col min="19" max="19" width="20.421875" style="1" hidden="1" customWidth="1"/>
    <col min="20" max="20" width="20.7109375" style="1" hidden="1" customWidth="1"/>
    <col min="21" max="21" width="19.57421875" style="1" hidden="1" customWidth="1"/>
    <col min="22" max="22" width="21.7109375" style="1" hidden="1" customWidth="1"/>
    <col min="23" max="23" width="19.421875" style="1" hidden="1" customWidth="1"/>
    <col min="24" max="24" width="20.8515625" style="1" hidden="1" customWidth="1"/>
    <col min="25" max="25" width="20.57421875" style="1" customWidth="1"/>
    <col min="26" max="26" width="21.140625" style="1" hidden="1" customWidth="1"/>
    <col min="27" max="28" width="21.00390625" style="1" hidden="1" customWidth="1"/>
    <col min="29" max="29" width="19.421875" style="1" customWidth="1"/>
    <col min="30" max="30" width="18.140625" style="1" hidden="1" customWidth="1"/>
    <col min="31" max="31" width="20.00390625" style="1" hidden="1" customWidth="1"/>
    <col min="32" max="32" width="19.57421875" style="1" hidden="1" customWidth="1"/>
    <col min="33" max="33" width="20.421875" style="1" hidden="1" customWidth="1"/>
    <col min="34" max="35" width="21.8515625" style="1" hidden="1" customWidth="1"/>
    <col min="36" max="36" width="20.57421875" style="1" hidden="1" customWidth="1"/>
    <col min="37" max="37" width="22.421875" style="1" hidden="1" customWidth="1"/>
    <col min="38" max="38" width="21.28125" style="1" customWidth="1"/>
    <col min="39" max="39" width="20.00390625" style="1" hidden="1" customWidth="1"/>
    <col min="40" max="40" width="19.8515625" style="1" hidden="1" customWidth="1"/>
    <col min="41" max="41" width="23.00390625" style="1" hidden="1" customWidth="1"/>
    <col min="42" max="42" width="19.57421875" style="1" customWidth="1"/>
    <col min="43" max="43" width="21.28125" style="116" bestFit="1" customWidth="1"/>
    <col min="44" max="44" width="19.57421875" style="116" customWidth="1"/>
    <col min="45" max="45" width="17.7109375" style="141" customWidth="1"/>
    <col min="46" max="46" width="11.421875" style="1" customWidth="1"/>
    <col min="47" max="47" width="14.140625" style="1" customWidth="1"/>
    <col min="48" max="48" width="14.8515625" style="1" bestFit="1" customWidth="1"/>
    <col min="49" max="16384" width="11.421875" style="1" customWidth="1"/>
  </cols>
  <sheetData>
    <row r="1" spans="1:42" ht="18">
      <c r="A1" s="214" t="s">
        <v>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6"/>
    </row>
    <row r="2" spans="1:42" ht="15.75">
      <c r="A2" s="217" t="s">
        <v>1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9"/>
    </row>
    <row r="3" spans="1:42" ht="18">
      <c r="A3" s="220" t="s">
        <v>51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1"/>
      <c r="AO3" s="221"/>
      <c r="AP3" s="222"/>
    </row>
    <row r="4" spans="1:42" ht="15.75">
      <c r="A4" s="217" t="s">
        <v>52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9"/>
    </row>
    <row r="5" spans="1:42" ht="20.25">
      <c r="A5" s="223" t="s">
        <v>3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5"/>
    </row>
    <row r="6" spans="1:43" ht="15">
      <c r="A6" s="50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7"/>
      <c r="AI6" s="51"/>
      <c r="AJ6" s="51"/>
      <c r="AK6" s="51"/>
      <c r="AL6" s="51"/>
      <c r="AM6" s="51"/>
      <c r="AN6" s="51"/>
      <c r="AO6" s="51"/>
      <c r="AP6" s="52"/>
      <c r="AQ6" s="117"/>
    </row>
    <row r="7" spans="1:43" ht="15.75">
      <c r="A7" s="234" t="s">
        <v>4</v>
      </c>
      <c r="B7" s="235"/>
      <c r="C7" s="67" t="s">
        <v>48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68" t="s">
        <v>8</v>
      </c>
      <c r="AD7" s="70"/>
      <c r="AE7" s="70"/>
      <c r="AF7" s="70"/>
      <c r="AG7" s="70"/>
      <c r="AH7" s="57"/>
      <c r="AI7" s="70"/>
      <c r="AJ7" s="70"/>
      <c r="AK7" s="70"/>
      <c r="AL7" s="70"/>
      <c r="AM7" s="70"/>
      <c r="AN7" s="70"/>
      <c r="AO7" s="70"/>
      <c r="AP7" s="73" t="s">
        <v>137</v>
      </c>
      <c r="AQ7" s="118"/>
    </row>
    <row r="8" spans="1:43" ht="20.25">
      <c r="A8" s="234" t="s">
        <v>5</v>
      </c>
      <c r="B8" s="235"/>
      <c r="C8" s="66" t="s">
        <v>57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60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68" t="s">
        <v>9</v>
      </c>
      <c r="AD8" s="70"/>
      <c r="AE8" s="70"/>
      <c r="AF8" s="70"/>
      <c r="AG8" s="70"/>
      <c r="AH8" s="57"/>
      <c r="AI8" s="70"/>
      <c r="AJ8" s="70"/>
      <c r="AK8" s="70"/>
      <c r="AL8" s="70"/>
      <c r="AM8" s="70"/>
      <c r="AN8" s="70"/>
      <c r="AO8" s="70"/>
      <c r="AP8" s="69">
        <v>2008</v>
      </c>
      <c r="AQ8" s="41"/>
    </row>
    <row r="9" spans="1:42" ht="15.75" thickBot="1">
      <c r="A9" s="54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6"/>
    </row>
    <row r="10" spans="1:42" ht="15">
      <c r="A10" s="106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</row>
    <row r="11" spans="1:42" ht="15">
      <c r="A11" s="108" t="s">
        <v>40</v>
      </c>
      <c r="B11" s="108" t="s">
        <v>42</v>
      </c>
      <c r="C11" s="108" t="s">
        <v>43</v>
      </c>
      <c r="D11" s="108" t="s">
        <v>44</v>
      </c>
      <c r="E11" s="108" t="s">
        <v>44</v>
      </c>
      <c r="F11" s="108" t="s">
        <v>44</v>
      </c>
      <c r="G11" s="108" t="s">
        <v>44</v>
      </c>
      <c r="H11" s="108" t="s">
        <v>44</v>
      </c>
      <c r="I11" s="108" t="s">
        <v>44</v>
      </c>
      <c r="J11" s="108" t="s">
        <v>44</v>
      </c>
      <c r="K11" s="108" t="s">
        <v>44</v>
      </c>
      <c r="L11" s="108" t="s">
        <v>44</v>
      </c>
      <c r="M11" s="108" t="s">
        <v>44</v>
      </c>
      <c r="N11" s="108" t="s">
        <v>44</v>
      </c>
      <c r="O11" s="108" t="s">
        <v>44</v>
      </c>
      <c r="P11" s="108" t="s">
        <v>44</v>
      </c>
      <c r="Q11" s="108" t="s">
        <v>45</v>
      </c>
      <c r="R11" s="108" t="s">
        <v>45</v>
      </c>
      <c r="S11" s="108" t="s">
        <v>45</v>
      </c>
      <c r="T11" s="108" t="s">
        <v>45</v>
      </c>
      <c r="U11" s="108" t="s">
        <v>45</v>
      </c>
      <c r="V11" s="108" t="s">
        <v>45</v>
      </c>
      <c r="W11" s="108" t="s">
        <v>45</v>
      </c>
      <c r="X11" s="108" t="s">
        <v>45</v>
      </c>
      <c r="Y11" s="108" t="s">
        <v>45</v>
      </c>
      <c r="Z11" s="108" t="s">
        <v>45</v>
      </c>
      <c r="AA11" s="108" t="s">
        <v>45</v>
      </c>
      <c r="AB11" s="108" t="s">
        <v>45</v>
      </c>
      <c r="AC11" s="108" t="s">
        <v>45</v>
      </c>
      <c r="AD11" s="108" t="s">
        <v>46</v>
      </c>
      <c r="AE11" s="108" t="s">
        <v>46</v>
      </c>
      <c r="AF11" s="108" t="s">
        <v>46</v>
      </c>
      <c r="AG11" s="108" t="s">
        <v>46</v>
      </c>
      <c r="AH11" s="108" t="s">
        <v>46</v>
      </c>
      <c r="AI11" s="108" t="s">
        <v>46</v>
      </c>
      <c r="AJ11" s="108" t="s">
        <v>46</v>
      </c>
      <c r="AK11" s="108" t="s">
        <v>46</v>
      </c>
      <c r="AL11" s="108" t="s">
        <v>46</v>
      </c>
      <c r="AM11" s="108" t="s">
        <v>46</v>
      </c>
      <c r="AN11" s="108" t="s">
        <v>46</v>
      </c>
      <c r="AO11" s="108" t="s">
        <v>46</v>
      </c>
      <c r="AP11" s="108" t="s">
        <v>46</v>
      </c>
    </row>
    <row r="12" spans="1:48" ht="15.75" thickBot="1">
      <c r="A12" s="109" t="s">
        <v>41</v>
      </c>
      <c r="B12" s="109"/>
      <c r="C12" s="109" t="s">
        <v>12</v>
      </c>
      <c r="D12" s="109" t="s">
        <v>13</v>
      </c>
      <c r="E12" s="109" t="s">
        <v>14</v>
      </c>
      <c r="F12" s="109" t="s">
        <v>15</v>
      </c>
      <c r="G12" s="109" t="s">
        <v>83</v>
      </c>
      <c r="H12" s="109" t="s">
        <v>17</v>
      </c>
      <c r="I12" s="109" t="s">
        <v>18</v>
      </c>
      <c r="J12" s="109" t="s">
        <v>19</v>
      </c>
      <c r="K12" s="109" t="s">
        <v>20</v>
      </c>
      <c r="L12" s="109" t="s">
        <v>21</v>
      </c>
      <c r="M12" s="109" t="s">
        <v>22</v>
      </c>
      <c r="N12" s="109" t="s">
        <v>23</v>
      </c>
      <c r="O12" s="109" t="s">
        <v>24</v>
      </c>
      <c r="P12" s="109" t="s">
        <v>25</v>
      </c>
      <c r="Q12" s="109" t="s">
        <v>13</v>
      </c>
      <c r="R12" s="109" t="s">
        <v>14</v>
      </c>
      <c r="S12" s="109" t="s">
        <v>15</v>
      </c>
      <c r="T12" s="109" t="s">
        <v>16</v>
      </c>
      <c r="U12" s="109" t="s">
        <v>28</v>
      </c>
      <c r="V12" s="109" t="s">
        <v>29</v>
      </c>
      <c r="W12" s="109" t="s">
        <v>30</v>
      </c>
      <c r="X12" s="109" t="s">
        <v>20</v>
      </c>
      <c r="Y12" s="109" t="s">
        <v>21</v>
      </c>
      <c r="Z12" s="109" t="s">
        <v>31</v>
      </c>
      <c r="AA12" s="109" t="s">
        <v>23</v>
      </c>
      <c r="AB12" s="109" t="s">
        <v>24</v>
      </c>
      <c r="AC12" s="109" t="s">
        <v>47</v>
      </c>
      <c r="AD12" s="109" t="s">
        <v>13</v>
      </c>
      <c r="AE12" s="109" t="s">
        <v>14</v>
      </c>
      <c r="AF12" s="109" t="s">
        <v>15</v>
      </c>
      <c r="AG12" s="109" t="s">
        <v>16</v>
      </c>
      <c r="AH12" s="109" t="s">
        <v>28</v>
      </c>
      <c r="AI12" s="109" t="s">
        <v>29</v>
      </c>
      <c r="AJ12" s="109" t="s">
        <v>30</v>
      </c>
      <c r="AK12" s="109" t="s">
        <v>20</v>
      </c>
      <c r="AL12" s="109" t="s">
        <v>21</v>
      </c>
      <c r="AM12" s="109" t="s">
        <v>31</v>
      </c>
      <c r="AN12" s="109" t="s">
        <v>23</v>
      </c>
      <c r="AO12" s="109" t="s">
        <v>24</v>
      </c>
      <c r="AP12" s="109" t="s">
        <v>25</v>
      </c>
      <c r="AQ12" s="150"/>
      <c r="AR12" s="150"/>
      <c r="AS12" s="151"/>
      <c r="AT12" s="5"/>
      <c r="AU12" s="5"/>
      <c r="AV12" s="5"/>
    </row>
    <row r="13" spans="1:48" ht="15.75" thickBot="1">
      <c r="A13" s="110">
        <v>1</v>
      </c>
      <c r="B13" s="111">
        <v>2</v>
      </c>
      <c r="C13" s="111"/>
      <c r="D13" s="111"/>
      <c r="E13" s="111"/>
      <c r="F13" s="111">
        <v>3</v>
      </c>
      <c r="G13" s="111">
        <v>3</v>
      </c>
      <c r="H13" s="111">
        <v>3</v>
      </c>
      <c r="I13" s="111">
        <v>3</v>
      </c>
      <c r="J13" s="111">
        <v>3</v>
      </c>
      <c r="K13" s="111">
        <v>3</v>
      </c>
      <c r="L13" s="111">
        <v>3</v>
      </c>
      <c r="M13" s="111">
        <v>3</v>
      </c>
      <c r="N13" s="111">
        <v>3</v>
      </c>
      <c r="O13" s="111">
        <v>3</v>
      </c>
      <c r="P13" s="111">
        <v>4</v>
      </c>
      <c r="Q13" s="111"/>
      <c r="R13" s="111"/>
      <c r="S13" s="111">
        <v>5</v>
      </c>
      <c r="T13" s="111">
        <v>5</v>
      </c>
      <c r="U13" s="111">
        <v>5</v>
      </c>
      <c r="V13" s="111">
        <v>5</v>
      </c>
      <c r="W13" s="111">
        <v>5</v>
      </c>
      <c r="X13" s="111">
        <v>5</v>
      </c>
      <c r="Y13" s="111">
        <v>5</v>
      </c>
      <c r="Z13" s="111">
        <v>5</v>
      </c>
      <c r="AA13" s="111">
        <v>5</v>
      </c>
      <c r="AB13" s="111">
        <v>5</v>
      </c>
      <c r="AC13" s="111">
        <v>6</v>
      </c>
      <c r="AD13" s="111"/>
      <c r="AE13" s="111"/>
      <c r="AF13" s="111">
        <v>7</v>
      </c>
      <c r="AG13" s="111">
        <v>7</v>
      </c>
      <c r="AH13" s="111">
        <v>7</v>
      </c>
      <c r="AI13" s="111">
        <v>7</v>
      </c>
      <c r="AJ13" s="111">
        <v>7</v>
      </c>
      <c r="AK13" s="111">
        <v>7</v>
      </c>
      <c r="AL13" s="111">
        <v>7</v>
      </c>
      <c r="AM13" s="111">
        <v>7</v>
      </c>
      <c r="AN13" s="111">
        <v>7</v>
      </c>
      <c r="AO13" s="111">
        <v>7</v>
      </c>
      <c r="AP13" s="112">
        <v>8</v>
      </c>
      <c r="AQ13" s="118"/>
      <c r="AR13" s="118"/>
      <c r="AS13" s="152"/>
      <c r="AT13" s="5"/>
      <c r="AU13" s="5"/>
      <c r="AV13" s="5"/>
    </row>
    <row r="14" spans="1:48" s="30" customFormat="1" ht="16.5" thickBot="1">
      <c r="A14" s="32"/>
      <c r="B14" s="71" t="s">
        <v>61</v>
      </c>
      <c r="C14" s="33">
        <f aca="true" t="shared" si="0" ref="C14:AP14">SUM(C15,C17,C30)</f>
        <v>1095400000</v>
      </c>
      <c r="D14" s="33">
        <f t="shared" si="0"/>
        <v>54945226</v>
      </c>
      <c r="E14" s="33">
        <f t="shared" si="0"/>
        <v>74584957.61</v>
      </c>
      <c r="F14" s="33">
        <f t="shared" si="0"/>
        <v>68803447.38</v>
      </c>
      <c r="G14" s="33">
        <f t="shared" si="0"/>
        <v>93555493.55</v>
      </c>
      <c r="H14" s="33">
        <f t="shared" si="0"/>
        <v>57237049.099999994</v>
      </c>
      <c r="I14" s="33">
        <f t="shared" si="0"/>
        <v>43129851.45</v>
      </c>
      <c r="J14" s="33">
        <f t="shared" si="0"/>
        <v>57041794.44999999</v>
      </c>
      <c r="K14" s="33">
        <f t="shared" si="0"/>
        <v>52274862.36</v>
      </c>
      <c r="L14" s="33">
        <f t="shared" si="0"/>
        <v>92937326.84999998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 t="shared" si="0"/>
        <v>594510008.75</v>
      </c>
      <c r="Q14" s="33">
        <f t="shared" si="0"/>
        <v>34257254.599999994</v>
      </c>
      <c r="R14" s="33">
        <f t="shared" si="0"/>
        <v>34147519.36</v>
      </c>
      <c r="S14" s="33">
        <f t="shared" si="0"/>
        <v>34193595.89</v>
      </c>
      <c r="T14" s="33">
        <f t="shared" si="0"/>
        <v>41901467.00999999</v>
      </c>
      <c r="U14" s="33">
        <f t="shared" si="0"/>
        <v>86540219.33999999</v>
      </c>
      <c r="V14" s="33">
        <f t="shared" si="0"/>
        <v>56886373.06</v>
      </c>
      <c r="W14" s="33">
        <f t="shared" si="0"/>
        <v>52116733.88</v>
      </c>
      <c r="X14" s="33">
        <f t="shared" si="0"/>
        <v>56337484.98</v>
      </c>
      <c r="Y14" s="33">
        <f t="shared" si="0"/>
        <v>29746038.979999997</v>
      </c>
      <c r="Z14" s="33">
        <f t="shared" si="0"/>
        <v>0</v>
      </c>
      <c r="AA14" s="33">
        <f t="shared" si="0"/>
        <v>0</v>
      </c>
      <c r="AB14" s="33">
        <f t="shared" si="0"/>
        <v>0</v>
      </c>
      <c r="AC14" s="33">
        <f t="shared" si="0"/>
        <v>426126687.1</v>
      </c>
      <c r="AD14" s="33">
        <f t="shared" si="0"/>
        <v>34257254.599999994</v>
      </c>
      <c r="AE14" s="33">
        <f t="shared" si="0"/>
        <v>34058886.239999995</v>
      </c>
      <c r="AF14" s="33">
        <f t="shared" si="0"/>
        <v>34203415.010000005</v>
      </c>
      <c r="AG14" s="33">
        <f t="shared" si="0"/>
        <v>41980281.00999999</v>
      </c>
      <c r="AH14" s="33">
        <f t="shared" si="0"/>
        <v>81844240.25999999</v>
      </c>
      <c r="AI14" s="33">
        <f t="shared" si="0"/>
        <v>31044892.69</v>
      </c>
      <c r="AJ14" s="33">
        <f t="shared" si="0"/>
        <v>29854064.4</v>
      </c>
      <c r="AK14" s="33">
        <f t="shared" si="0"/>
        <v>51754788.9</v>
      </c>
      <c r="AL14" s="33">
        <f t="shared" si="0"/>
        <v>28211328.67</v>
      </c>
      <c r="AM14" s="33">
        <f t="shared" si="0"/>
        <v>0</v>
      </c>
      <c r="AN14" s="33">
        <f t="shared" si="0"/>
        <v>0</v>
      </c>
      <c r="AO14" s="33">
        <f t="shared" si="0"/>
        <v>0</v>
      </c>
      <c r="AP14" s="164">
        <f t="shared" si="0"/>
        <v>367209151.78</v>
      </c>
      <c r="AQ14" s="153"/>
      <c r="AR14" s="153"/>
      <c r="AS14" s="154"/>
      <c r="AT14" s="155"/>
      <c r="AU14" s="156"/>
      <c r="AV14" s="61"/>
    </row>
    <row r="15" spans="1:48" s="30" customFormat="1" ht="16.5" thickBot="1">
      <c r="A15" s="74"/>
      <c r="B15" s="72" t="s">
        <v>63</v>
      </c>
      <c r="C15" s="34">
        <f aca="true" t="shared" si="1" ref="C15:AP15">SUM(C16)</f>
        <v>11000000</v>
      </c>
      <c r="D15" s="34">
        <f t="shared" si="1"/>
        <v>0</v>
      </c>
      <c r="E15" s="34">
        <f t="shared" si="1"/>
        <v>0</v>
      </c>
      <c r="F15" s="34">
        <f t="shared" si="1"/>
        <v>0</v>
      </c>
      <c r="G15" s="34">
        <f t="shared" si="1"/>
        <v>0</v>
      </c>
      <c r="H15" s="34">
        <f t="shared" si="1"/>
        <v>10326842.8</v>
      </c>
      <c r="I15" s="34">
        <f t="shared" si="1"/>
        <v>0</v>
      </c>
      <c r="J15" s="34">
        <f t="shared" si="1"/>
        <v>0</v>
      </c>
      <c r="K15" s="34">
        <f t="shared" si="1"/>
        <v>0</v>
      </c>
      <c r="L15" s="34">
        <f t="shared" si="1"/>
        <v>0</v>
      </c>
      <c r="M15" s="34">
        <f t="shared" si="1"/>
        <v>0</v>
      </c>
      <c r="N15" s="34">
        <f t="shared" si="1"/>
        <v>0</v>
      </c>
      <c r="O15" s="34">
        <f t="shared" si="1"/>
        <v>0</v>
      </c>
      <c r="P15" s="34">
        <f t="shared" si="1"/>
        <v>10326842.8</v>
      </c>
      <c r="Q15" s="34">
        <f t="shared" si="1"/>
        <v>0</v>
      </c>
      <c r="R15" s="34">
        <f t="shared" si="1"/>
        <v>0</v>
      </c>
      <c r="S15" s="34">
        <f t="shared" si="1"/>
        <v>0</v>
      </c>
      <c r="T15" s="34">
        <f t="shared" si="1"/>
        <v>0</v>
      </c>
      <c r="U15" s="34">
        <f t="shared" si="1"/>
        <v>0</v>
      </c>
      <c r="V15" s="34">
        <f t="shared" si="1"/>
        <v>897986.64</v>
      </c>
      <c r="W15" s="34">
        <f t="shared" si="1"/>
        <v>1346979.45</v>
      </c>
      <c r="X15" s="34">
        <f t="shared" si="1"/>
        <v>1346979.45</v>
      </c>
      <c r="Y15" s="34">
        <f t="shared" si="1"/>
        <v>1346979.45</v>
      </c>
      <c r="Z15" s="34">
        <f t="shared" si="1"/>
        <v>0</v>
      </c>
      <c r="AA15" s="34">
        <f t="shared" si="1"/>
        <v>0</v>
      </c>
      <c r="AB15" s="34">
        <f t="shared" si="1"/>
        <v>0</v>
      </c>
      <c r="AC15" s="34">
        <f t="shared" si="1"/>
        <v>4938924.99</v>
      </c>
      <c r="AD15" s="34">
        <f t="shared" si="1"/>
        <v>0</v>
      </c>
      <c r="AE15" s="34">
        <f t="shared" si="1"/>
        <v>0</v>
      </c>
      <c r="AF15" s="34">
        <f t="shared" si="1"/>
        <v>0</v>
      </c>
      <c r="AG15" s="34">
        <f t="shared" si="1"/>
        <v>0</v>
      </c>
      <c r="AH15" s="34">
        <f t="shared" si="1"/>
        <v>0</v>
      </c>
      <c r="AI15" s="34">
        <f t="shared" si="1"/>
        <v>897986.64</v>
      </c>
      <c r="AJ15" s="34">
        <f t="shared" si="1"/>
        <v>1346979.45</v>
      </c>
      <c r="AK15" s="34">
        <f t="shared" si="1"/>
        <v>1346979.45</v>
      </c>
      <c r="AL15" s="34">
        <f t="shared" si="1"/>
        <v>1346979.45</v>
      </c>
      <c r="AM15" s="34">
        <f t="shared" si="1"/>
        <v>0</v>
      </c>
      <c r="AN15" s="34">
        <f t="shared" si="1"/>
        <v>0</v>
      </c>
      <c r="AO15" s="34">
        <f t="shared" si="1"/>
        <v>0</v>
      </c>
      <c r="AP15" s="35">
        <f t="shared" si="1"/>
        <v>4938924.99</v>
      </c>
      <c r="AQ15" s="153"/>
      <c r="AR15" s="153"/>
      <c r="AS15" s="154"/>
      <c r="AT15" s="155"/>
      <c r="AU15" s="156"/>
      <c r="AV15" s="61"/>
    </row>
    <row r="16" spans="1:48" s="12" customFormat="1" ht="15.75" thickBot="1">
      <c r="A16" s="85" t="s">
        <v>112</v>
      </c>
      <c r="B16" s="39" t="s">
        <v>49</v>
      </c>
      <c r="C16" s="48">
        <v>11000000</v>
      </c>
      <c r="D16" s="48">
        <v>0</v>
      </c>
      <c r="E16" s="48">
        <v>0</v>
      </c>
      <c r="F16" s="48">
        <v>0</v>
      </c>
      <c r="G16" s="48">
        <v>0</v>
      </c>
      <c r="H16" s="48">
        <v>10326842.8</v>
      </c>
      <c r="I16" s="48"/>
      <c r="J16" s="48">
        <v>0</v>
      </c>
      <c r="K16" s="48">
        <v>0</v>
      </c>
      <c r="L16" s="48"/>
      <c r="M16" s="48"/>
      <c r="N16" s="48"/>
      <c r="O16" s="48"/>
      <c r="P16" s="28">
        <f>SUM(D16:O16)</f>
        <v>10326842.8</v>
      </c>
      <c r="Q16" s="48"/>
      <c r="R16" s="48">
        <v>0</v>
      </c>
      <c r="S16" s="48"/>
      <c r="T16" s="48">
        <v>0</v>
      </c>
      <c r="U16" s="48">
        <v>0</v>
      </c>
      <c r="V16" s="48">
        <v>897986.64</v>
      </c>
      <c r="W16" s="48">
        <v>1346979.45</v>
      </c>
      <c r="X16" s="48">
        <v>1346979.45</v>
      </c>
      <c r="Y16" s="48">
        <v>1346979.45</v>
      </c>
      <c r="Z16" s="48"/>
      <c r="AA16" s="48"/>
      <c r="AB16" s="48"/>
      <c r="AC16" s="49">
        <f>SUM(Q16:AB16)</f>
        <v>4938924.99</v>
      </c>
      <c r="AD16" s="48">
        <v>0</v>
      </c>
      <c r="AE16" s="48">
        <v>0</v>
      </c>
      <c r="AF16" s="48">
        <v>0</v>
      </c>
      <c r="AG16" s="48"/>
      <c r="AH16" s="48">
        <v>0</v>
      </c>
      <c r="AI16" s="48">
        <v>897986.64</v>
      </c>
      <c r="AJ16" s="48">
        <v>1346979.45</v>
      </c>
      <c r="AK16" s="48">
        <v>1346979.45</v>
      </c>
      <c r="AL16" s="48">
        <v>1346979.45</v>
      </c>
      <c r="AM16" s="48">
        <v>0</v>
      </c>
      <c r="AN16" s="48"/>
      <c r="AO16" s="48"/>
      <c r="AP16" s="75">
        <f>SUM(AD16:AO16)</f>
        <v>4938924.99</v>
      </c>
      <c r="AQ16" s="117"/>
      <c r="AR16" s="157"/>
      <c r="AS16" s="157"/>
      <c r="AT16" s="155"/>
      <c r="AU16" s="38"/>
      <c r="AV16" s="38"/>
    </row>
    <row r="17" spans="1:48" s="12" customFormat="1" ht="16.5" thickBot="1">
      <c r="A17" s="74"/>
      <c r="B17" s="72" t="s">
        <v>64</v>
      </c>
      <c r="C17" s="43">
        <f>SUM(C18,C28)</f>
        <v>901000000</v>
      </c>
      <c r="D17" s="43">
        <f>SUM(D18,D28)</f>
        <v>54945226</v>
      </c>
      <c r="E17" s="43">
        <f aca="true" t="shared" si="2" ref="E17:P17">SUM(E18,E28)</f>
        <v>74584957.61</v>
      </c>
      <c r="F17" s="43">
        <f t="shared" si="2"/>
        <v>68803447.38</v>
      </c>
      <c r="G17" s="43">
        <f t="shared" si="2"/>
        <v>93555493.55</v>
      </c>
      <c r="H17" s="43">
        <f t="shared" si="2"/>
        <v>46910206.3</v>
      </c>
      <c r="I17" s="43">
        <f t="shared" si="2"/>
        <v>43129851.45</v>
      </c>
      <c r="J17" s="43">
        <f t="shared" si="2"/>
        <v>57041794.44999999</v>
      </c>
      <c r="K17" s="43">
        <f t="shared" si="2"/>
        <v>52274862.36</v>
      </c>
      <c r="L17" s="43">
        <f t="shared" si="2"/>
        <v>92937326.84999998</v>
      </c>
      <c r="M17" s="43">
        <f t="shared" si="2"/>
        <v>0</v>
      </c>
      <c r="N17" s="43">
        <f t="shared" si="2"/>
        <v>0</v>
      </c>
      <c r="O17" s="43">
        <f t="shared" si="2"/>
        <v>0</v>
      </c>
      <c r="P17" s="43">
        <f t="shared" si="2"/>
        <v>584183165.95</v>
      </c>
      <c r="Q17" s="43">
        <f aca="true" t="shared" si="3" ref="Q17:AP17">SUM(Q18,Q28)</f>
        <v>34257254.599999994</v>
      </c>
      <c r="R17" s="43">
        <f t="shared" si="3"/>
        <v>34147519.36</v>
      </c>
      <c r="S17" s="43">
        <f t="shared" si="3"/>
        <v>34193595.89</v>
      </c>
      <c r="T17" s="43">
        <f t="shared" si="3"/>
        <v>41901467.00999999</v>
      </c>
      <c r="U17" s="43">
        <f t="shared" si="3"/>
        <v>86540219.33999999</v>
      </c>
      <c r="V17" s="43">
        <f t="shared" si="3"/>
        <v>55988386.42</v>
      </c>
      <c r="W17" s="43">
        <f t="shared" si="3"/>
        <v>50769754.43</v>
      </c>
      <c r="X17" s="43">
        <f t="shared" si="3"/>
        <v>54990505.529999994</v>
      </c>
      <c r="Y17" s="43">
        <f t="shared" si="3"/>
        <v>28399059.529999997</v>
      </c>
      <c r="Z17" s="43">
        <f t="shared" si="3"/>
        <v>0</v>
      </c>
      <c r="AA17" s="43">
        <f t="shared" si="3"/>
        <v>0</v>
      </c>
      <c r="AB17" s="43">
        <f t="shared" si="3"/>
        <v>0</v>
      </c>
      <c r="AC17" s="43">
        <f t="shared" si="3"/>
        <v>421187762.11</v>
      </c>
      <c r="AD17" s="43">
        <f t="shared" si="3"/>
        <v>34257254.599999994</v>
      </c>
      <c r="AE17" s="43">
        <f t="shared" si="3"/>
        <v>34058886.239999995</v>
      </c>
      <c r="AF17" s="43">
        <f t="shared" si="3"/>
        <v>34203415.010000005</v>
      </c>
      <c r="AG17" s="43">
        <f t="shared" si="3"/>
        <v>41980281.00999999</v>
      </c>
      <c r="AH17" s="43">
        <f t="shared" si="3"/>
        <v>81844240.25999999</v>
      </c>
      <c r="AI17" s="43">
        <f t="shared" si="3"/>
        <v>30146906.05</v>
      </c>
      <c r="AJ17" s="43">
        <f t="shared" si="3"/>
        <v>28507084.95</v>
      </c>
      <c r="AK17" s="43">
        <f t="shared" si="3"/>
        <v>50407809.449999996</v>
      </c>
      <c r="AL17" s="43">
        <f t="shared" si="3"/>
        <v>26864349.220000003</v>
      </c>
      <c r="AM17" s="43">
        <f t="shared" si="3"/>
        <v>0</v>
      </c>
      <c r="AN17" s="43">
        <f t="shared" si="3"/>
        <v>0</v>
      </c>
      <c r="AO17" s="43">
        <f t="shared" si="3"/>
        <v>0</v>
      </c>
      <c r="AP17" s="165">
        <f t="shared" si="3"/>
        <v>362270226.78999996</v>
      </c>
      <c r="AQ17" s="145"/>
      <c r="AR17" s="145"/>
      <c r="AS17" s="145"/>
      <c r="AT17" s="155"/>
      <c r="AU17" s="156"/>
      <c r="AV17" s="38"/>
    </row>
    <row r="18" spans="1:48" s="12" customFormat="1" ht="15.75">
      <c r="A18" s="44" t="s">
        <v>97</v>
      </c>
      <c r="B18" s="126" t="s">
        <v>96</v>
      </c>
      <c r="C18" s="130">
        <f>SUM(C19:C27)</f>
        <v>797000000</v>
      </c>
      <c r="D18" s="130">
        <f>SUM(D20:D27)</f>
        <v>51622332.43</v>
      </c>
      <c r="E18" s="130">
        <f>SUM(E19:E27)</f>
        <v>65386729.589999996</v>
      </c>
      <c r="F18" s="130">
        <f>SUM(F20:F25)</f>
        <v>49850081.97</v>
      </c>
      <c r="G18" s="130">
        <f>SUM(G20:G25)</f>
        <v>75282846.25</v>
      </c>
      <c r="H18" s="130">
        <f aca="true" t="shared" si="4" ref="H18:P18">SUM(H19:H27)</f>
        <v>41713415.72</v>
      </c>
      <c r="I18" s="130">
        <f t="shared" si="4"/>
        <v>42980822.5</v>
      </c>
      <c r="J18" s="130">
        <f t="shared" si="4"/>
        <v>55933567.18999999</v>
      </c>
      <c r="K18" s="130">
        <f t="shared" si="4"/>
        <v>52181165.25</v>
      </c>
      <c r="L18" s="130">
        <f t="shared" si="4"/>
        <v>92334174.63999999</v>
      </c>
      <c r="M18" s="130">
        <f t="shared" si="4"/>
        <v>0</v>
      </c>
      <c r="N18" s="130">
        <f t="shared" si="4"/>
        <v>0</v>
      </c>
      <c r="O18" s="130">
        <f t="shared" si="4"/>
        <v>0</v>
      </c>
      <c r="P18" s="130">
        <f t="shared" si="4"/>
        <v>527285135.54</v>
      </c>
      <c r="Q18" s="130">
        <f>SUM(Q20:Q25)</f>
        <v>30934361.029999997</v>
      </c>
      <c r="R18" s="130">
        <f>SUM(R19:R27)</f>
        <v>25585193.43</v>
      </c>
      <c r="S18" s="130">
        <f>SUM(S20:S27)</f>
        <v>15328752.5</v>
      </c>
      <c r="T18" s="130">
        <f>SUM(T20:T25)</f>
        <v>39087231.599999994</v>
      </c>
      <c r="U18" s="130">
        <f aca="true" t="shared" si="5" ref="U18:AC18">SUM(U19:U27)</f>
        <v>66829732.75999999</v>
      </c>
      <c r="V18" s="130">
        <f t="shared" si="5"/>
        <v>55824358.760000005</v>
      </c>
      <c r="W18" s="130">
        <f t="shared" si="5"/>
        <v>50525809.07</v>
      </c>
      <c r="X18" s="130">
        <f t="shared" si="5"/>
        <v>54896808.419999994</v>
      </c>
      <c r="Y18" s="130">
        <f t="shared" si="5"/>
        <v>28280969.369999997</v>
      </c>
      <c r="Z18" s="130">
        <f t="shared" si="5"/>
        <v>0</v>
      </c>
      <c r="AA18" s="130">
        <f t="shared" si="5"/>
        <v>0</v>
      </c>
      <c r="AB18" s="130">
        <f t="shared" si="5"/>
        <v>0</v>
      </c>
      <c r="AC18" s="130">
        <f t="shared" si="5"/>
        <v>367293216.94</v>
      </c>
      <c r="AD18" s="130">
        <f>SUM(AD20:AD25)</f>
        <v>30934361.029999997</v>
      </c>
      <c r="AE18" s="130">
        <f>SUM(AE19:AE27)</f>
        <v>25496560.31</v>
      </c>
      <c r="AF18" s="130">
        <f>SUM(AF20:AF27)</f>
        <v>15338571.620000001</v>
      </c>
      <c r="AG18" s="130">
        <f>SUM(AG20:AG25)</f>
        <v>39166045.599999994</v>
      </c>
      <c r="AH18" s="130">
        <f aca="true" t="shared" si="6" ref="AH18:AP18">SUM(AH19:AH27)</f>
        <v>62133753.68</v>
      </c>
      <c r="AI18" s="130">
        <f t="shared" si="6"/>
        <v>30118565.240000002</v>
      </c>
      <c r="AJ18" s="130">
        <f t="shared" si="6"/>
        <v>28312448.63</v>
      </c>
      <c r="AK18" s="130">
        <f t="shared" si="6"/>
        <v>50309020.379999995</v>
      </c>
      <c r="AL18" s="130">
        <f t="shared" si="6"/>
        <v>26764509.700000003</v>
      </c>
      <c r="AM18" s="130">
        <f t="shared" si="6"/>
        <v>0</v>
      </c>
      <c r="AN18" s="130">
        <f t="shared" si="6"/>
        <v>0</v>
      </c>
      <c r="AO18" s="130">
        <f t="shared" si="6"/>
        <v>0</v>
      </c>
      <c r="AP18" s="138">
        <f t="shared" si="6"/>
        <v>308573836.18999994</v>
      </c>
      <c r="AQ18" s="145"/>
      <c r="AR18" s="158"/>
      <c r="AS18" s="159"/>
      <c r="AT18" s="155"/>
      <c r="AU18" s="156"/>
      <c r="AV18" s="38"/>
    </row>
    <row r="19" spans="1:48" s="12" customFormat="1" ht="15">
      <c r="A19" s="44" t="s">
        <v>122</v>
      </c>
      <c r="B19" s="26" t="s">
        <v>123</v>
      </c>
      <c r="C19" s="135">
        <v>34500000</v>
      </c>
      <c r="D19" s="27">
        <v>0</v>
      </c>
      <c r="E19" s="27">
        <v>3662173.33</v>
      </c>
      <c r="F19" s="27">
        <v>0</v>
      </c>
      <c r="G19" s="135">
        <v>0</v>
      </c>
      <c r="H19" s="27">
        <v>0</v>
      </c>
      <c r="I19" s="27">
        <v>225900</v>
      </c>
      <c r="J19" s="27">
        <v>0</v>
      </c>
      <c r="K19" s="86">
        <v>0</v>
      </c>
      <c r="L19" s="27">
        <v>28417979.04</v>
      </c>
      <c r="M19" s="27"/>
      <c r="N19" s="27"/>
      <c r="O19" s="27"/>
      <c r="P19" s="28">
        <f aca="true" t="shared" si="7" ref="P19:P27">SUM(D19:O19)</f>
        <v>32306052.369999997</v>
      </c>
      <c r="Q19" s="27">
        <v>0</v>
      </c>
      <c r="R19" s="27">
        <v>0</v>
      </c>
      <c r="S19" s="27">
        <v>0</v>
      </c>
      <c r="T19" s="27">
        <v>0</v>
      </c>
      <c r="U19" s="27">
        <v>3662173.33</v>
      </c>
      <c r="V19" s="27">
        <v>0</v>
      </c>
      <c r="W19" s="27">
        <v>0</v>
      </c>
      <c r="X19" s="27">
        <v>225900</v>
      </c>
      <c r="Y19" s="27">
        <v>0</v>
      </c>
      <c r="Z19" s="27"/>
      <c r="AA19" s="27"/>
      <c r="AB19" s="27"/>
      <c r="AC19" s="28">
        <f aca="true" t="shared" si="8" ref="AC19:AC27">SUM(Q19:AB19)</f>
        <v>3888073.33</v>
      </c>
      <c r="AD19" s="27">
        <v>0</v>
      </c>
      <c r="AE19" s="27">
        <v>0</v>
      </c>
      <c r="AF19" s="27">
        <v>0</v>
      </c>
      <c r="AG19" s="27">
        <v>0</v>
      </c>
      <c r="AH19" s="27">
        <v>3662173.33</v>
      </c>
      <c r="AI19" s="27">
        <v>0</v>
      </c>
      <c r="AJ19" s="27">
        <v>0</v>
      </c>
      <c r="AK19" s="27">
        <v>0</v>
      </c>
      <c r="AL19" s="27">
        <v>0</v>
      </c>
      <c r="AM19" s="27"/>
      <c r="AN19" s="27"/>
      <c r="AO19" s="27"/>
      <c r="AP19" s="24">
        <f aca="true" t="shared" si="9" ref="AP19:AP27">SUM(AD19:AO19)</f>
        <v>3662173.33</v>
      </c>
      <c r="AQ19" s="117"/>
      <c r="AR19" s="157"/>
      <c r="AS19" s="157"/>
      <c r="AT19" s="155"/>
      <c r="AU19" s="38"/>
      <c r="AV19" s="38"/>
    </row>
    <row r="20" spans="1:48" s="12" customFormat="1" ht="15">
      <c r="A20" s="44" t="s">
        <v>105</v>
      </c>
      <c r="B20" s="26" t="s">
        <v>99</v>
      </c>
      <c r="C20" s="135">
        <v>105840000</v>
      </c>
      <c r="D20" s="27">
        <v>3499999.22</v>
      </c>
      <c r="E20" s="27">
        <v>4877413.64</v>
      </c>
      <c r="F20" s="27">
        <v>1399326</v>
      </c>
      <c r="G20" s="135">
        <v>29183993.29</v>
      </c>
      <c r="H20" s="27">
        <v>7458766.8</v>
      </c>
      <c r="I20" s="27">
        <v>3495255.02</v>
      </c>
      <c r="J20" s="27">
        <v>13295739.16</v>
      </c>
      <c r="K20" s="86">
        <v>5773435.03</v>
      </c>
      <c r="L20" s="27">
        <v>12077477.33</v>
      </c>
      <c r="M20" s="27"/>
      <c r="N20" s="27"/>
      <c r="O20" s="27"/>
      <c r="P20" s="28">
        <f t="shared" si="7"/>
        <v>81061405.49</v>
      </c>
      <c r="Q20" s="27">
        <v>0</v>
      </c>
      <c r="R20" s="27">
        <v>1291662</v>
      </c>
      <c r="S20" s="27">
        <v>446780</v>
      </c>
      <c r="T20" s="27">
        <v>6142798.64</v>
      </c>
      <c r="U20" s="27">
        <v>14563143.29</v>
      </c>
      <c r="V20" s="27">
        <v>2243136.8</v>
      </c>
      <c r="W20" s="27">
        <v>9905937.38</v>
      </c>
      <c r="X20" s="27">
        <v>9225562.86</v>
      </c>
      <c r="Y20" s="27">
        <v>4247522.4</v>
      </c>
      <c r="Z20" s="27"/>
      <c r="AA20" s="27"/>
      <c r="AB20" s="27"/>
      <c r="AC20" s="28">
        <f t="shared" si="8"/>
        <v>48066543.37</v>
      </c>
      <c r="AD20" s="27">
        <v>0</v>
      </c>
      <c r="AE20" s="27">
        <v>1291662</v>
      </c>
      <c r="AF20" s="27">
        <v>446780</v>
      </c>
      <c r="AG20" s="27">
        <v>6142798.64</v>
      </c>
      <c r="AH20" s="27">
        <v>14563143.29</v>
      </c>
      <c r="AI20" s="27">
        <v>1359616.8</v>
      </c>
      <c r="AJ20" s="27">
        <v>10789457.38</v>
      </c>
      <c r="AK20" s="27">
        <v>3709621</v>
      </c>
      <c r="AL20" s="27">
        <v>4247522.4</v>
      </c>
      <c r="AM20" s="27"/>
      <c r="AN20" s="27"/>
      <c r="AO20" s="27"/>
      <c r="AP20" s="24">
        <f t="shared" si="9"/>
        <v>42550601.51</v>
      </c>
      <c r="AQ20" s="117"/>
      <c r="AR20" s="157"/>
      <c r="AS20" s="157"/>
      <c r="AT20" s="155"/>
      <c r="AU20" s="38"/>
      <c r="AV20" s="38"/>
    </row>
    <row r="21" spans="1:48" s="12" customFormat="1" ht="15">
      <c r="A21" s="44" t="s">
        <v>106</v>
      </c>
      <c r="B21" s="26" t="s">
        <v>100</v>
      </c>
      <c r="C21" s="135">
        <v>142600000</v>
      </c>
      <c r="D21" s="27">
        <v>12672123.89</v>
      </c>
      <c r="E21" s="27">
        <v>25353535.46</v>
      </c>
      <c r="F21" s="27">
        <v>34591514.8</v>
      </c>
      <c r="G21" s="27">
        <v>25010682.72</v>
      </c>
      <c r="H21" s="27">
        <v>465856</v>
      </c>
      <c r="I21" s="27">
        <v>2423937.12</v>
      </c>
      <c r="J21" s="27">
        <v>4656431.52</v>
      </c>
      <c r="K21" s="86">
        <v>9025660.37</v>
      </c>
      <c r="L21" s="131">
        <v>1100022.56</v>
      </c>
      <c r="M21" s="27"/>
      <c r="N21" s="27"/>
      <c r="O21" s="27"/>
      <c r="P21" s="28">
        <f t="shared" si="7"/>
        <v>115299764.44000001</v>
      </c>
      <c r="Q21" s="27">
        <v>1873000</v>
      </c>
      <c r="R21" s="27">
        <v>1229013</v>
      </c>
      <c r="S21" s="27">
        <v>2269143.5</v>
      </c>
      <c r="T21" s="27">
        <v>12183572.76</v>
      </c>
      <c r="U21" s="27">
        <v>14656808.16</v>
      </c>
      <c r="V21" s="27">
        <v>17565024.8</v>
      </c>
      <c r="W21" s="27">
        <v>9456542.85</v>
      </c>
      <c r="X21" s="27">
        <v>9441086.29</v>
      </c>
      <c r="Y21" s="27">
        <v>7526567.37</v>
      </c>
      <c r="Z21" s="27"/>
      <c r="AA21" s="27"/>
      <c r="AB21" s="27"/>
      <c r="AC21" s="28">
        <f t="shared" si="8"/>
        <v>76200758.73</v>
      </c>
      <c r="AD21" s="27">
        <v>1873000</v>
      </c>
      <c r="AE21" s="27">
        <v>1229013</v>
      </c>
      <c r="AF21" s="27">
        <v>2269143.5</v>
      </c>
      <c r="AG21" s="27">
        <v>12183572.76</v>
      </c>
      <c r="AH21" s="27">
        <v>10122844.56</v>
      </c>
      <c r="AI21" s="27">
        <v>17413621.6</v>
      </c>
      <c r="AJ21" s="27">
        <v>12044656.06</v>
      </c>
      <c r="AK21" s="27">
        <v>9674014.29</v>
      </c>
      <c r="AL21" s="27">
        <v>6803325.93</v>
      </c>
      <c r="AM21" s="27"/>
      <c r="AN21" s="27"/>
      <c r="AO21" s="27"/>
      <c r="AP21" s="24">
        <f t="shared" si="9"/>
        <v>73613191.7</v>
      </c>
      <c r="AQ21" s="117"/>
      <c r="AR21" s="157"/>
      <c r="AS21" s="157"/>
      <c r="AT21" s="155"/>
      <c r="AU21" s="38"/>
      <c r="AV21" s="38"/>
    </row>
    <row r="22" spans="1:48" s="12" customFormat="1" ht="15">
      <c r="A22" s="44" t="s">
        <v>107</v>
      </c>
      <c r="B22" s="26" t="s">
        <v>103</v>
      </c>
      <c r="C22" s="135">
        <v>38700000</v>
      </c>
      <c r="D22" s="27">
        <v>5234369.81</v>
      </c>
      <c r="E22" s="27">
        <v>4798055.64</v>
      </c>
      <c r="F22" s="27">
        <v>899626.17</v>
      </c>
      <c r="G22" s="27">
        <v>6685811.25</v>
      </c>
      <c r="H22" s="27">
        <v>1397552.94</v>
      </c>
      <c r="I22" s="27">
        <v>1956946.6</v>
      </c>
      <c r="J22" s="27">
        <v>7259451.76</v>
      </c>
      <c r="K22" s="86">
        <v>1165748.92</v>
      </c>
      <c r="L22" s="27">
        <v>2997207.94</v>
      </c>
      <c r="M22" s="27"/>
      <c r="N22" s="27"/>
      <c r="O22" s="27"/>
      <c r="P22" s="28">
        <f t="shared" si="7"/>
        <v>32394771.030000005</v>
      </c>
      <c r="Q22" s="27">
        <v>79769.81</v>
      </c>
      <c r="R22" s="27">
        <v>1784661.64</v>
      </c>
      <c r="S22" s="27">
        <v>30898</v>
      </c>
      <c r="T22" s="27">
        <v>6924277.25</v>
      </c>
      <c r="U22" s="27">
        <v>269676.54</v>
      </c>
      <c r="V22" s="27">
        <v>2110289.4</v>
      </c>
      <c r="W22" s="27">
        <v>1665403.86</v>
      </c>
      <c r="X22" s="27">
        <v>1159387.32</v>
      </c>
      <c r="Y22" s="27">
        <v>2387809.06</v>
      </c>
      <c r="Z22" s="27"/>
      <c r="AA22" s="27"/>
      <c r="AB22" s="27"/>
      <c r="AC22" s="28">
        <f t="shared" si="8"/>
        <v>16412172.879999999</v>
      </c>
      <c r="AD22" s="27">
        <v>79769.81</v>
      </c>
      <c r="AE22" s="27">
        <v>1696028.52</v>
      </c>
      <c r="AF22" s="27">
        <v>119531.12</v>
      </c>
      <c r="AG22" s="27">
        <v>6924277.25</v>
      </c>
      <c r="AH22" s="27">
        <v>269676.54</v>
      </c>
      <c r="AI22" s="27">
        <v>218914.04</v>
      </c>
      <c r="AJ22" s="27">
        <v>310003.86</v>
      </c>
      <c r="AK22" s="27">
        <v>3050762.68</v>
      </c>
      <c r="AL22" s="27">
        <v>2387809.06</v>
      </c>
      <c r="AM22" s="27"/>
      <c r="AN22" s="27"/>
      <c r="AO22" s="27"/>
      <c r="AP22" s="24">
        <f t="shared" si="9"/>
        <v>15056772.879999997</v>
      </c>
      <c r="AQ22" s="117"/>
      <c r="AR22" s="157"/>
      <c r="AS22" s="157"/>
      <c r="AT22" s="155"/>
      <c r="AU22" s="38"/>
      <c r="AV22" s="38"/>
    </row>
    <row r="23" spans="1:48" s="12" customFormat="1" ht="15">
      <c r="A23" s="44" t="s">
        <v>108</v>
      </c>
      <c r="B23" s="26" t="s">
        <v>104</v>
      </c>
      <c r="C23" s="135">
        <v>22400000</v>
      </c>
      <c r="D23" s="27">
        <v>500000</v>
      </c>
      <c r="E23" s="27">
        <v>3072525.76</v>
      </c>
      <c r="F23" s="27">
        <v>1128998</v>
      </c>
      <c r="G23" s="27">
        <v>3124854.8</v>
      </c>
      <c r="H23" s="27">
        <v>0</v>
      </c>
      <c r="I23" s="27">
        <v>1595054.8</v>
      </c>
      <c r="J23" s="27">
        <v>1148776.8</v>
      </c>
      <c r="K23" s="86">
        <v>2647447.6</v>
      </c>
      <c r="L23" s="27">
        <v>4639686.4</v>
      </c>
      <c r="M23" s="27"/>
      <c r="N23" s="27"/>
      <c r="O23" s="27"/>
      <c r="P23" s="28">
        <f t="shared" si="7"/>
        <v>17857344.16</v>
      </c>
      <c r="Q23" s="27">
        <v>0</v>
      </c>
      <c r="R23" s="27">
        <v>800000</v>
      </c>
      <c r="S23" s="27">
        <v>312264</v>
      </c>
      <c r="T23" s="27">
        <v>2693363.76</v>
      </c>
      <c r="U23" s="27">
        <v>1014040</v>
      </c>
      <c r="V23" s="27">
        <v>622178.8</v>
      </c>
      <c r="W23" s="27">
        <v>751996</v>
      </c>
      <c r="X23" s="27">
        <v>1137632.4</v>
      </c>
      <c r="Y23" s="27">
        <v>2290124</v>
      </c>
      <c r="Z23" s="27"/>
      <c r="AA23" s="27"/>
      <c r="AB23" s="27"/>
      <c r="AC23" s="28">
        <f t="shared" si="8"/>
        <v>9621598.959999999</v>
      </c>
      <c r="AD23" s="27">
        <v>0</v>
      </c>
      <c r="AE23" s="27">
        <v>800000</v>
      </c>
      <c r="AF23" s="27">
        <v>233450</v>
      </c>
      <c r="AG23" s="27">
        <v>2772177.76</v>
      </c>
      <c r="AH23" s="27">
        <v>1014040</v>
      </c>
      <c r="AI23" s="27">
        <v>622178.8</v>
      </c>
      <c r="AJ23" s="27">
        <v>751996</v>
      </c>
      <c r="AK23" s="27">
        <v>342464.4</v>
      </c>
      <c r="AL23" s="27">
        <v>2290124</v>
      </c>
      <c r="AM23" s="27"/>
      <c r="AN23" s="27"/>
      <c r="AO23" s="27"/>
      <c r="AP23" s="24">
        <f t="shared" si="9"/>
        <v>8826430.96</v>
      </c>
      <c r="AQ23" s="117"/>
      <c r="AR23" s="157"/>
      <c r="AS23" s="157"/>
      <c r="AT23" s="155"/>
      <c r="AU23" s="38"/>
      <c r="AV23" s="38"/>
    </row>
    <row r="24" spans="1:48" s="12" customFormat="1" ht="15">
      <c r="A24" s="44" t="s">
        <v>109</v>
      </c>
      <c r="B24" s="26" t="s">
        <v>101</v>
      </c>
      <c r="C24" s="135">
        <v>426880000</v>
      </c>
      <c r="D24" s="27">
        <v>29221176.74</v>
      </c>
      <c r="E24" s="27">
        <v>23045609.3</v>
      </c>
      <c r="F24" s="27">
        <v>11830617</v>
      </c>
      <c r="G24" s="27">
        <v>11277504.19</v>
      </c>
      <c r="H24" s="27">
        <v>32391239.98</v>
      </c>
      <c r="I24" s="27">
        <v>33283728.96</v>
      </c>
      <c r="J24" s="27">
        <v>28777028.08</v>
      </c>
      <c r="K24" s="86">
        <v>32528961.25</v>
      </c>
      <c r="L24" s="27">
        <v>41545601.37</v>
      </c>
      <c r="M24" s="27"/>
      <c r="N24" s="27"/>
      <c r="O24" s="27"/>
      <c r="P24" s="28">
        <f t="shared" si="7"/>
        <v>243901466.87</v>
      </c>
      <c r="Q24" s="27">
        <v>28981591.22</v>
      </c>
      <c r="R24" s="27">
        <v>19985194.02</v>
      </c>
      <c r="S24" s="27">
        <v>11692250.54</v>
      </c>
      <c r="T24" s="27">
        <v>11143219.19</v>
      </c>
      <c r="U24" s="27">
        <v>32663891.44</v>
      </c>
      <c r="V24" s="27">
        <v>33283728.96</v>
      </c>
      <c r="W24" s="27">
        <v>27949789.11</v>
      </c>
      <c r="X24" s="27">
        <v>32667327.47</v>
      </c>
      <c r="Y24" s="27">
        <v>11828946.54</v>
      </c>
      <c r="Z24" s="27"/>
      <c r="AA24" s="27"/>
      <c r="AB24" s="27"/>
      <c r="AC24" s="28">
        <f t="shared" si="8"/>
        <v>210195938.49</v>
      </c>
      <c r="AD24" s="27">
        <v>28981591.22</v>
      </c>
      <c r="AE24" s="27">
        <v>19985194.02</v>
      </c>
      <c r="AF24" s="27">
        <v>11692250.54</v>
      </c>
      <c r="AG24" s="27">
        <v>11143219.19</v>
      </c>
      <c r="AH24" s="27">
        <v>32501875.96</v>
      </c>
      <c r="AI24" s="27">
        <v>10504234</v>
      </c>
      <c r="AJ24" s="27">
        <v>4221313.35</v>
      </c>
      <c r="AK24" s="27">
        <v>33037452.07</v>
      </c>
      <c r="AL24" s="27">
        <v>11035728.31</v>
      </c>
      <c r="AM24" s="27"/>
      <c r="AN24" s="27"/>
      <c r="AO24" s="27"/>
      <c r="AP24" s="24">
        <f t="shared" si="9"/>
        <v>163102858.66</v>
      </c>
      <c r="AQ24" s="117"/>
      <c r="AR24" s="157"/>
      <c r="AS24" s="157"/>
      <c r="AT24" s="155"/>
      <c r="AU24" s="38"/>
      <c r="AV24" s="38"/>
    </row>
    <row r="25" spans="1:48" s="12" customFormat="1" ht="15">
      <c r="A25" s="44" t="s">
        <v>110</v>
      </c>
      <c r="B25" s="26" t="s">
        <v>102</v>
      </c>
      <c r="C25" s="135">
        <v>8000000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86">
        <v>0</v>
      </c>
      <c r="L25" s="27"/>
      <c r="M25" s="27"/>
      <c r="N25" s="27"/>
      <c r="O25" s="27"/>
      <c r="P25" s="28">
        <f t="shared" si="7"/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27"/>
      <c r="Z25" s="27"/>
      <c r="AA25" s="27"/>
      <c r="AB25" s="27"/>
      <c r="AC25" s="28">
        <f t="shared" si="8"/>
        <v>0</v>
      </c>
      <c r="AD25" s="27">
        <v>0</v>
      </c>
      <c r="AE25" s="27">
        <v>0</v>
      </c>
      <c r="AF25" s="27">
        <v>0</v>
      </c>
      <c r="AG25" s="27"/>
      <c r="AH25" s="27">
        <v>0</v>
      </c>
      <c r="AI25" s="27">
        <v>0</v>
      </c>
      <c r="AJ25" s="27">
        <v>0</v>
      </c>
      <c r="AK25" s="27">
        <v>0</v>
      </c>
      <c r="AL25" s="27"/>
      <c r="AM25" s="27"/>
      <c r="AN25" s="27"/>
      <c r="AO25" s="27"/>
      <c r="AP25" s="24">
        <f t="shared" si="9"/>
        <v>0</v>
      </c>
      <c r="AQ25" s="117"/>
      <c r="AR25" s="157"/>
      <c r="AS25" s="157"/>
      <c r="AT25" s="155"/>
      <c r="AU25" s="38"/>
      <c r="AV25" s="38"/>
    </row>
    <row r="26" spans="1:48" s="12" customFormat="1" ht="15">
      <c r="A26" s="44" t="s">
        <v>129</v>
      </c>
      <c r="B26" s="26" t="s">
        <v>98</v>
      </c>
      <c r="C26" s="125">
        <v>800000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86">
        <v>0</v>
      </c>
      <c r="L26" s="27"/>
      <c r="M26" s="27"/>
      <c r="N26" s="27"/>
      <c r="O26" s="27"/>
      <c r="P26" s="28">
        <f t="shared" si="7"/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/>
      <c r="Z26" s="27"/>
      <c r="AA26" s="27"/>
      <c r="AB26" s="27"/>
      <c r="AC26" s="28">
        <f t="shared" si="8"/>
        <v>0</v>
      </c>
      <c r="AD26" s="27">
        <v>0</v>
      </c>
      <c r="AE26" s="27">
        <v>0</v>
      </c>
      <c r="AF26" s="27">
        <v>0</v>
      </c>
      <c r="AG26" s="27"/>
      <c r="AH26" s="27">
        <v>0</v>
      </c>
      <c r="AI26" s="27">
        <v>0</v>
      </c>
      <c r="AJ26" s="27">
        <v>0</v>
      </c>
      <c r="AK26" s="27">
        <v>0</v>
      </c>
      <c r="AL26" s="27"/>
      <c r="AM26" s="27"/>
      <c r="AN26" s="27"/>
      <c r="AO26" s="27"/>
      <c r="AP26" s="24">
        <f t="shared" si="9"/>
        <v>0</v>
      </c>
      <c r="AQ26" s="117"/>
      <c r="AR26" s="157"/>
      <c r="AS26" s="157"/>
      <c r="AT26" s="155"/>
      <c r="AU26" s="38"/>
      <c r="AV26" s="38"/>
    </row>
    <row r="27" spans="1:48" s="12" customFormat="1" ht="15">
      <c r="A27" s="44" t="s">
        <v>130</v>
      </c>
      <c r="B27" s="26" t="s">
        <v>131</v>
      </c>
      <c r="C27" s="125">
        <v>17280000</v>
      </c>
      <c r="D27" s="27">
        <v>494662.77</v>
      </c>
      <c r="E27" s="27">
        <v>577416.46</v>
      </c>
      <c r="F27" s="27">
        <v>0</v>
      </c>
      <c r="G27" s="27">
        <v>0</v>
      </c>
      <c r="H27" s="27">
        <v>0</v>
      </c>
      <c r="I27" s="27">
        <v>0</v>
      </c>
      <c r="J27" s="27">
        <v>796139.87</v>
      </c>
      <c r="K27" s="86">
        <v>1039912.08</v>
      </c>
      <c r="L27" s="27">
        <v>1556200</v>
      </c>
      <c r="M27" s="27"/>
      <c r="N27" s="27"/>
      <c r="O27" s="27"/>
      <c r="P27" s="28">
        <f t="shared" si="7"/>
        <v>4464331.18</v>
      </c>
      <c r="Q27" s="27">
        <v>0</v>
      </c>
      <c r="R27" s="27">
        <v>494662.77</v>
      </c>
      <c r="S27" s="27">
        <v>577416.46</v>
      </c>
      <c r="T27" s="27">
        <v>0</v>
      </c>
      <c r="U27" s="27">
        <v>0</v>
      </c>
      <c r="V27" s="27">
        <v>0</v>
      </c>
      <c r="W27" s="27">
        <v>796139.87</v>
      </c>
      <c r="X27" s="27">
        <v>1039912.08</v>
      </c>
      <c r="Y27" s="27"/>
      <c r="Z27" s="27"/>
      <c r="AA27" s="27"/>
      <c r="AB27" s="27"/>
      <c r="AC27" s="28">
        <f t="shared" si="8"/>
        <v>2908131.18</v>
      </c>
      <c r="AD27" s="27">
        <v>0</v>
      </c>
      <c r="AE27" s="27">
        <v>494662.77</v>
      </c>
      <c r="AF27" s="27">
        <v>577416.46</v>
      </c>
      <c r="AG27" s="27"/>
      <c r="AH27" s="27">
        <v>0</v>
      </c>
      <c r="AI27" s="27"/>
      <c r="AJ27" s="27">
        <v>195021.98</v>
      </c>
      <c r="AK27" s="27">
        <v>494705.94</v>
      </c>
      <c r="AL27" s="27"/>
      <c r="AM27" s="27"/>
      <c r="AN27" s="27"/>
      <c r="AO27" s="27"/>
      <c r="AP27" s="24">
        <f t="shared" si="9"/>
        <v>1761807.15</v>
      </c>
      <c r="AQ27" s="117"/>
      <c r="AR27" s="157"/>
      <c r="AS27" s="157"/>
      <c r="AT27" s="155"/>
      <c r="AU27" s="38"/>
      <c r="AV27" s="38"/>
    </row>
    <row r="28" spans="1:48" s="12" customFormat="1" ht="15.75">
      <c r="A28" s="44" t="s">
        <v>118</v>
      </c>
      <c r="B28" s="127" t="s">
        <v>58</v>
      </c>
      <c r="C28" s="128">
        <f>C29</f>
        <v>104000000</v>
      </c>
      <c r="D28" s="128">
        <f aca="true" t="shared" si="10" ref="D28:AP28">D29</f>
        <v>3322893.57</v>
      </c>
      <c r="E28" s="128">
        <f t="shared" si="10"/>
        <v>9198228.02</v>
      </c>
      <c r="F28" s="128">
        <f t="shared" si="10"/>
        <v>18953365.41</v>
      </c>
      <c r="G28" s="128">
        <f t="shared" si="10"/>
        <v>18272647.3</v>
      </c>
      <c r="H28" s="128">
        <f t="shared" si="10"/>
        <v>5196790.58</v>
      </c>
      <c r="I28" s="128">
        <f t="shared" si="10"/>
        <v>149028.95</v>
      </c>
      <c r="J28" s="128">
        <f t="shared" si="10"/>
        <v>1108227.26</v>
      </c>
      <c r="K28" s="128">
        <f t="shared" si="10"/>
        <v>93697.11</v>
      </c>
      <c r="L28" s="128">
        <f t="shared" si="10"/>
        <v>603152.21</v>
      </c>
      <c r="M28" s="128">
        <f t="shared" si="10"/>
        <v>0</v>
      </c>
      <c r="N28" s="128">
        <f t="shared" si="10"/>
        <v>0</v>
      </c>
      <c r="O28" s="134">
        <f t="shared" si="10"/>
        <v>0</v>
      </c>
      <c r="P28" s="128">
        <f t="shared" si="10"/>
        <v>56898030.41</v>
      </c>
      <c r="Q28" s="128">
        <f t="shared" si="10"/>
        <v>3322893.57</v>
      </c>
      <c r="R28" s="128">
        <f t="shared" si="10"/>
        <v>8562325.93</v>
      </c>
      <c r="S28" s="128">
        <f t="shared" si="10"/>
        <v>18864843.39</v>
      </c>
      <c r="T28" s="128">
        <f t="shared" si="10"/>
        <v>2814235.41</v>
      </c>
      <c r="U28" s="128">
        <f t="shared" si="10"/>
        <v>19710486.58</v>
      </c>
      <c r="V28" s="128">
        <f t="shared" si="10"/>
        <v>164027.66</v>
      </c>
      <c r="W28" s="128">
        <f t="shared" si="10"/>
        <v>243945.36</v>
      </c>
      <c r="X28" s="128">
        <f t="shared" si="10"/>
        <v>93697.11</v>
      </c>
      <c r="Y28" s="128">
        <f t="shared" si="10"/>
        <v>118090.16</v>
      </c>
      <c r="Z28" s="128">
        <f t="shared" si="10"/>
        <v>0</v>
      </c>
      <c r="AA28" s="128">
        <f t="shared" si="10"/>
        <v>0</v>
      </c>
      <c r="AB28" s="128">
        <f t="shared" si="10"/>
        <v>0</v>
      </c>
      <c r="AC28" s="128">
        <f t="shared" si="10"/>
        <v>53894545.16999999</v>
      </c>
      <c r="AD28" s="128">
        <f t="shared" si="10"/>
        <v>3322893.57</v>
      </c>
      <c r="AE28" s="128">
        <f t="shared" si="10"/>
        <v>8562325.93</v>
      </c>
      <c r="AF28" s="128">
        <f t="shared" si="10"/>
        <v>18864843.39</v>
      </c>
      <c r="AG28" s="128">
        <f t="shared" si="10"/>
        <v>2814235.41</v>
      </c>
      <c r="AH28" s="128">
        <f t="shared" si="10"/>
        <v>19710486.58</v>
      </c>
      <c r="AI28" s="128">
        <f t="shared" si="10"/>
        <v>28340.81</v>
      </c>
      <c r="AJ28" s="128">
        <f t="shared" si="10"/>
        <v>194636.32</v>
      </c>
      <c r="AK28" s="128">
        <f t="shared" si="10"/>
        <v>98789.07</v>
      </c>
      <c r="AL28" s="128">
        <f t="shared" si="10"/>
        <v>99839.52</v>
      </c>
      <c r="AM28" s="128">
        <f t="shared" si="10"/>
        <v>0</v>
      </c>
      <c r="AN28" s="128">
        <f t="shared" si="10"/>
        <v>0</v>
      </c>
      <c r="AO28" s="128">
        <f t="shared" si="10"/>
        <v>0</v>
      </c>
      <c r="AP28" s="129">
        <f t="shared" si="10"/>
        <v>53696390.6</v>
      </c>
      <c r="AQ28" s="160"/>
      <c r="AR28" s="157"/>
      <c r="AS28" s="157"/>
      <c r="AT28" s="155"/>
      <c r="AU28" s="38"/>
      <c r="AV28" s="38"/>
    </row>
    <row r="29" spans="1:48" s="12" customFormat="1" ht="15.75" thickBot="1">
      <c r="A29" s="44" t="s">
        <v>117</v>
      </c>
      <c r="B29" s="123" t="s">
        <v>111</v>
      </c>
      <c r="C29" s="22">
        <v>104000000</v>
      </c>
      <c r="D29" s="22">
        <v>3322893.57</v>
      </c>
      <c r="E29" s="48">
        <v>9198228.02</v>
      </c>
      <c r="F29" s="48">
        <v>18953365.41</v>
      </c>
      <c r="G29" s="124">
        <v>18272647.3</v>
      </c>
      <c r="H29" s="48">
        <v>5196790.58</v>
      </c>
      <c r="I29" s="125">
        <v>149028.95</v>
      </c>
      <c r="J29" s="48">
        <v>1108227.26</v>
      </c>
      <c r="K29" s="48">
        <v>93697.11</v>
      </c>
      <c r="L29" s="48">
        <v>603152.21</v>
      </c>
      <c r="M29" s="48"/>
      <c r="N29" s="48"/>
      <c r="O29" s="133"/>
      <c r="P29" s="28">
        <f>SUM(D29:O29)</f>
        <v>56898030.41</v>
      </c>
      <c r="Q29" s="22">
        <v>3322893.57</v>
      </c>
      <c r="R29" s="48">
        <v>8562325.93</v>
      </c>
      <c r="S29" s="48">
        <v>18864843.39</v>
      </c>
      <c r="T29" s="92">
        <v>2814235.41</v>
      </c>
      <c r="U29" s="48">
        <v>19710486.58</v>
      </c>
      <c r="V29" s="48">
        <v>164027.66</v>
      </c>
      <c r="W29" s="48">
        <v>243945.36</v>
      </c>
      <c r="X29" s="48">
        <v>93697.11</v>
      </c>
      <c r="Y29" s="48">
        <v>118090.16</v>
      </c>
      <c r="Z29" s="48"/>
      <c r="AA29" s="48"/>
      <c r="AB29" s="48"/>
      <c r="AC29" s="23">
        <f>SUM(Q29:AB29)</f>
        <v>53894545.16999999</v>
      </c>
      <c r="AD29" s="22">
        <v>3322893.57</v>
      </c>
      <c r="AE29" s="48">
        <v>8562325.93</v>
      </c>
      <c r="AF29" s="48">
        <v>18864843.39</v>
      </c>
      <c r="AG29" s="92">
        <v>2814235.41</v>
      </c>
      <c r="AH29" s="48">
        <v>19710486.58</v>
      </c>
      <c r="AI29" s="48">
        <v>28340.81</v>
      </c>
      <c r="AJ29" s="48">
        <v>194636.32</v>
      </c>
      <c r="AK29" s="48">
        <v>98789.07</v>
      </c>
      <c r="AL29" s="48">
        <v>99839.52</v>
      </c>
      <c r="AM29" s="48"/>
      <c r="AN29" s="48"/>
      <c r="AO29" s="48"/>
      <c r="AP29" s="24">
        <f>SUM(AD29:AO29)</f>
        <v>53696390.6</v>
      </c>
      <c r="AQ29" s="117"/>
      <c r="AR29" s="157"/>
      <c r="AS29" s="157"/>
      <c r="AT29" s="155"/>
      <c r="AU29" s="38"/>
      <c r="AV29" s="38"/>
    </row>
    <row r="30" spans="1:48" s="46" customFormat="1" ht="16.5" thickBot="1">
      <c r="A30" s="37"/>
      <c r="B30" s="72" t="s">
        <v>85</v>
      </c>
      <c r="C30" s="34">
        <f>SUM(C31:C33)</f>
        <v>183400000</v>
      </c>
      <c r="D30" s="34">
        <f aca="true" t="shared" si="11" ref="D30:M30">SUM(D31:D33)</f>
        <v>0</v>
      </c>
      <c r="E30" s="34">
        <f t="shared" si="11"/>
        <v>0</v>
      </c>
      <c r="F30" s="34">
        <f t="shared" si="11"/>
        <v>0</v>
      </c>
      <c r="G30" s="34">
        <f t="shared" si="11"/>
        <v>0</v>
      </c>
      <c r="H30" s="34">
        <f t="shared" si="11"/>
        <v>0</v>
      </c>
      <c r="I30" s="34">
        <f t="shared" si="11"/>
        <v>0</v>
      </c>
      <c r="J30" s="34">
        <f t="shared" si="11"/>
        <v>0</v>
      </c>
      <c r="K30" s="34">
        <f t="shared" si="11"/>
        <v>0</v>
      </c>
      <c r="L30" s="34">
        <f t="shared" si="11"/>
        <v>0</v>
      </c>
      <c r="M30" s="34">
        <f t="shared" si="11"/>
        <v>0</v>
      </c>
      <c r="N30" s="34">
        <f aca="true" t="shared" si="12" ref="N30:AP30">SUM(N31:N33)</f>
        <v>0</v>
      </c>
      <c r="O30" s="34">
        <f t="shared" si="12"/>
        <v>0</v>
      </c>
      <c r="P30" s="34">
        <f t="shared" si="12"/>
        <v>0</v>
      </c>
      <c r="Q30" s="34">
        <f t="shared" si="12"/>
        <v>0</v>
      </c>
      <c r="R30" s="34">
        <f t="shared" si="12"/>
        <v>0</v>
      </c>
      <c r="S30" s="34">
        <f t="shared" si="12"/>
        <v>0</v>
      </c>
      <c r="T30" s="34">
        <f t="shared" si="12"/>
        <v>0</v>
      </c>
      <c r="U30" s="34">
        <f t="shared" si="12"/>
        <v>0</v>
      </c>
      <c r="V30" s="34">
        <f t="shared" si="12"/>
        <v>0</v>
      </c>
      <c r="W30" s="34">
        <f t="shared" si="12"/>
        <v>0</v>
      </c>
      <c r="X30" s="34">
        <f t="shared" si="12"/>
        <v>0</v>
      </c>
      <c r="Y30" s="34">
        <f t="shared" si="12"/>
        <v>0</v>
      </c>
      <c r="Z30" s="34">
        <f t="shared" si="12"/>
        <v>0</v>
      </c>
      <c r="AA30" s="34">
        <f t="shared" si="12"/>
        <v>0</v>
      </c>
      <c r="AB30" s="34">
        <f t="shared" si="12"/>
        <v>0</v>
      </c>
      <c r="AC30" s="34">
        <f t="shared" si="12"/>
        <v>0</v>
      </c>
      <c r="AD30" s="34">
        <f t="shared" si="12"/>
        <v>0</v>
      </c>
      <c r="AE30" s="34">
        <f t="shared" si="12"/>
        <v>0</v>
      </c>
      <c r="AF30" s="34">
        <f t="shared" si="12"/>
        <v>0</v>
      </c>
      <c r="AG30" s="34">
        <f t="shared" si="12"/>
        <v>0</v>
      </c>
      <c r="AH30" s="34">
        <f t="shared" si="12"/>
        <v>0</v>
      </c>
      <c r="AI30" s="34">
        <f t="shared" si="12"/>
        <v>0</v>
      </c>
      <c r="AJ30" s="34">
        <f t="shared" si="12"/>
        <v>0</v>
      </c>
      <c r="AK30" s="34">
        <f t="shared" si="12"/>
        <v>0</v>
      </c>
      <c r="AL30" s="34">
        <f t="shared" si="12"/>
        <v>0</v>
      </c>
      <c r="AM30" s="34">
        <f t="shared" si="12"/>
        <v>0</v>
      </c>
      <c r="AN30" s="34">
        <f t="shared" si="12"/>
        <v>0</v>
      </c>
      <c r="AO30" s="34">
        <f t="shared" si="12"/>
        <v>0</v>
      </c>
      <c r="AP30" s="35">
        <f t="shared" si="12"/>
        <v>0</v>
      </c>
      <c r="AQ30" s="153"/>
      <c r="AR30" s="153"/>
      <c r="AS30" s="154"/>
      <c r="AT30" s="155"/>
      <c r="AU30" s="61"/>
      <c r="AV30" s="61"/>
    </row>
    <row r="31" spans="1:48" s="12" customFormat="1" ht="15">
      <c r="A31" s="83" t="s">
        <v>59</v>
      </c>
      <c r="B31" s="21" t="s">
        <v>84</v>
      </c>
      <c r="C31" s="22">
        <v>31400000</v>
      </c>
      <c r="D31" s="22"/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/>
      <c r="N31" s="22"/>
      <c r="O31" s="22"/>
      <c r="P31" s="23">
        <f>SUM(D31:O31)</f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48">
        <v>0</v>
      </c>
      <c r="Y31" s="22"/>
      <c r="Z31" s="22"/>
      <c r="AA31" s="22"/>
      <c r="AB31" s="22"/>
      <c r="AC31" s="23">
        <f>SUM(Q31:AB31)</f>
        <v>0</v>
      </c>
      <c r="AD31" s="22">
        <v>0</v>
      </c>
      <c r="AE31" s="22">
        <v>0</v>
      </c>
      <c r="AF31" s="22"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  <c r="AN31" s="22"/>
      <c r="AO31" s="22">
        <v>0</v>
      </c>
      <c r="AP31" s="24">
        <f>SUM(AD31:AO31)</f>
        <v>0</v>
      </c>
      <c r="AQ31" s="117"/>
      <c r="AR31" s="117"/>
      <c r="AS31" s="157"/>
      <c r="AT31" s="155"/>
      <c r="AU31" s="38"/>
      <c r="AV31" s="38"/>
    </row>
    <row r="32" spans="1:48" s="12" customFormat="1" ht="15" hidden="1">
      <c r="A32" s="83" t="s">
        <v>94</v>
      </c>
      <c r="B32" s="21" t="s">
        <v>95</v>
      </c>
      <c r="C32" s="48"/>
      <c r="D32" s="48"/>
      <c r="E32" s="48"/>
      <c r="F32" s="48"/>
      <c r="G32" s="48"/>
      <c r="H32" s="48"/>
      <c r="I32" s="48"/>
      <c r="J32" s="48"/>
      <c r="K32" s="48">
        <v>0</v>
      </c>
      <c r="L32" s="48"/>
      <c r="M32" s="48"/>
      <c r="N32" s="48"/>
      <c r="O32" s="48"/>
      <c r="P32" s="23">
        <f>SUM(D32:O32)</f>
        <v>0</v>
      </c>
      <c r="Q32" s="48"/>
      <c r="R32" s="48"/>
      <c r="S32" s="48"/>
      <c r="T32" s="48"/>
      <c r="U32" s="48"/>
      <c r="V32" s="48"/>
      <c r="W32" s="48"/>
      <c r="X32" s="48">
        <v>0</v>
      </c>
      <c r="Y32" s="48"/>
      <c r="Z32" s="48"/>
      <c r="AA32" s="48"/>
      <c r="AB32" s="48"/>
      <c r="AC32" s="23">
        <f>SUM(Q32:AB32)</f>
        <v>0</v>
      </c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24">
        <f>SUM(AD32:AO32)</f>
        <v>0</v>
      </c>
      <c r="AQ32" s="117"/>
      <c r="AR32" s="117"/>
      <c r="AS32" s="157"/>
      <c r="AT32" s="155"/>
      <c r="AU32" s="38"/>
      <c r="AV32" s="38"/>
    </row>
    <row r="33" spans="1:48" s="12" customFormat="1" ht="16.5" thickBot="1">
      <c r="A33" s="83" t="s">
        <v>126</v>
      </c>
      <c r="B33" s="123" t="s">
        <v>127</v>
      </c>
      <c r="C33" s="48">
        <v>152000000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/>
      <c r="J33" s="48">
        <v>0</v>
      </c>
      <c r="K33" s="48">
        <v>0</v>
      </c>
      <c r="L33" s="48">
        <v>0</v>
      </c>
      <c r="M33" s="48"/>
      <c r="N33" s="48"/>
      <c r="O33" s="48"/>
      <c r="P33" s="28">
        <f>SUM(D33:O33)</f>
        <v>0</v>
      </c>
      <c r="Q33" s="48">
        <v>0</v>
      </c>
      <c r="R33" s="48"/>
      <c r="S33" s="48">
        <v>0</v>
      </c>
      <c r="T33" s="48">
        <v>0</v>
      </c>
      <c r="U33" s="48">
        <v>0</v>
      </c>
      <c r="V33" s="48"/>
      <c r="W33" s="48">
        <v>0</v>
      </c>
      <c r="X33" s="128">
        <v>0</v>
      </c>
      <c r="Y33" s="48"/>
      <c r="Z33" s="48"/>
      <c r="AA33" s="48">
        <v>0</v>
      </c>
      <c r="AB33" s="48"/>
      <c r="AC33" s="23">
        <f>SUM(Q33:AB33)</f>
        <v>0</v>
      </c>
      <c r="AD33" s="48">
        <v>0</v>
      </c>
      <c r="AE33" s="48"/>
      <c r="AF33" s="48">
        <v>0</v>
      </c>
      <c r="AG33" s="48">
        <v>0</v>
      </c>
      <c r="AH33" s="48">
        <v>0</v>
      </c>
      <c r="AI33" s="48"/>
      <c r="AJ33" s="48">
        <v>0</v>
      </c>
      <c r="AK33" s="48">
        <v>0</v>
      </c>
      <c r="AL33" s="48"/>
      <c r="AM33" s="48"/>
      <c r="AN33" s="48"/>
      <c r="AO33" s="48"/>
      <c r="AP33" s="24">
        <f>SUM(AD33:AO33)</f>
        <v>0</v>
      </c>
      <c r="AQ33" s="117"/>
      <c r="AR33" s="117"/>
      <c r="AS33" s="157"/>
      <c r="AT33" s="155"/>
      <c r="AU33" s="38"/>
      <c r="AV33" s="38"/>
    </row>
    <row r="34" spans="1:48" s="30" customFormat="1" ht="16.5" thickBot="1">
      <c r="A34" s="84"/>
      <c r="B34" s="72" t="s">
        <v>62</v>
      </c>
      <c r="C34" s="34">
        <f aca="true" t="shared" si="13" ref="C34:AP34">SUM(C35:C36)</f>
        <v>17106050000</v>
      </c>
      <c r="D34" s="34">
        <f t="shared" si="13"/>
        <v>12548306.25</v>
      </c>
      <c r="E34" s="34">
        <f t="shared" si="13"/>
        <v>88679287.58</v>
      </c>
      <c r="F34" s="34">
        <f t="shared" si="13"/>
        <v>104764485.49</v>
      </c>
      <c r="G34" s="34">
        <f t="shared" si="13"/>
        <v>166081104.46</v>
      </c>
      <c r="H34" s="34">
        <f t="shared" si="13"/>
        <v>58649827.85</v>
      </c>
      <c r="I34" s="34">
        <f t="shared" si="13"/>
        <v>153529344.46</v>
      </c>
      <c r="J34" s="34">
        <f t="shared" si="13"/>
        <v>108537453.27</v>
      </c>
      <c r="K34" s="132">
        <f t="shared" si="13"/>
        <v>2274394140.92</v>
      </c>
      <c r="L34" s="34">
        <f t="shared" si="13"/>
        <v>1113726722.16</v>
      </c>
      <c r="M34" s="34">
        <f t="shared" si="13"/>
        <v>0</v>
      </c>
      <c r="N34" s="34">
        <f t="shared" si="13"/>
        <v>0</v>
      </c>
      <c r="O34" s="34">
        <f t="shared" si="13"/>
        <v>0</v>
      </c>
      <c r="P34" s="34">
        <f t="shared" si="13"/>
        <v>4080910672.4400005</v>
      </c>
      <c r="Q34" s="34">
        <f t="shared" si="13"/>
        <v>0</v>
      </c>
      <c r="R34" s="34">
        <v>0</v>
      </c>
      <c r="S34" s="34">
        <f t="shared" si="13"/>
        <v>6942213.54</v>
      </c>
      <c r="T34" s="34">
        <f t="shared" si="13"/>
        <v>49573070.62</v>
      </c>
      <c r="U34" s="34">
        <f t="shared" si="13"/>
        <v>23828623.76</v>
      </c>
      <c r="V34" s="34">
        <f t="shared" si="13"/>
        <v>70109649.41</v>
      </c>
      <c r="W34" s="34">
        <f t="shared" si="13"/>
        <v>80351128.72</v>
      </c>
      <c r="X34" s="34">
        <f t="shared" si="13"/>
        <v>107836345.87</v>
      </c>
      <c r="Y34" s="34">
        <f t="shared" si="13"/>
        <v>731004115.73</v>
      </c>
      <c r="Z34" s="34">
        <f t="shared" si="13"/>
        <v>0</v>
      </c>
      <c r="AA34" s="34">
        <f t="shared" si="13"/>
        <v>0</v>
      </c>
      <c r="AB34" s="34">
        <f t="shared" si="13"/>
        <v>0</v>
      </c>
      <c r="AC34" s="34">
        <f t="shared" si="13"/>
        <v>1069645147.65</v>
      </c>
      <c r="AD34" s="34">
        <f t="shared" si="13"/>
        <v>0</v>
      </c>
      <c r="AE34" s="34">
        <f t="shared" si="13"/>
        <v>0</v>
      </c>
      <c r="AF34" s="34">
        <f t="shared" si="13"/>
        <v>6942213.54</v>
      </c>
      <c r="AG34" s="34">
        <f t="shared" si="13"/>
        <v>49573070.62</v>
      </c>
      <c r="AH34" s="34">
        <f t="shared" si="13"/>
        <v>23828623.76</v>
      </c>
      <c r="AI34" s="34">
        <f t="shared" si="13"/>
        <v>65001586.56</v>
      </c>
      <c r="AJ34" s="34">
        <f t="shared" si="13"/>
        <v>77112530</v>
      </c>
      <c r="AK34" s="34">
        <f t="shared" si="13"/>
        <v>106016284.57</v>
      </c>
      <c r="AL34" s="34">
        <f t="shared" si="13"/>
        <v>730611250.47</v>
      </c>
      <c r="AM34" s="34">
        <f t="shared" si="13"/>
        <v>0</v>
      </c>
      <c r="AN34" s="34">
        <f t="shared" si="13"/>
        <v>0</v>
      </c>
      <c r="AO34" s="34">
        <f t="shared" si="13"/>
        <v>0</v>
      </c>
      <c r="AP34" s="35">
        <f t="shared" si="13"/>
        <v>1059085559.52</v>
      </c>
      <c r="AQ34" s="153"/>
      <c r="AR34" s="153"/>
      <c r="AS34" s="154"/>
      <c r="AT34" s="155"/>
      <c r="AU34" s="156"/>
      <c r="AV34" s="161"/>
    </row>
    <row r="35" spans="1:48" s="12" customFormat="1" ht="23.25" customHeight="1" thickBot="1">
      <c r="A35" s="47" t="s">
        <v>80</v>
      </c>
      <c r="B35" s="26" t="s">
        <v>60</v>
      </c>
      <c r="C35" s="27">
        <f>10000050000-1894000000+9000000000</f>
        <v>17106050000</v>
      </c>
      <c r="D35" s="28">
        <v>12548306.25</v>
      </c>
      <c r="E35" s="27">
        <v>88679287.58</v>
      </c>
      <c r="F35" s="27">
        <v>104764485.49</v>
      </c>
      <c r="G35" s="27">
        <v>166081104.46</v>
      </c>
      <c r="H35" s="28">
        <v>58649827.85</v>
      </c>
      <c r="I35" s="27">
        <v>153529344.46</v>
      </c>
      <c r="J35" s="27">
        <v>108537453.27</v>
      </c>
      <c r="K35" s="131">
        <v>2274394140.92</v>
      </c>
      <c r="L35" s="27">
        <v>1113726722.16</v>
      </c>
      <c r="M35" s="27"/>
      <c r="N35" s="27"/>
      <c r="O35" s="28"/>
      <c r="P35" s="23">
        <f>SUM(D35:O35)</f>
        <v>4080910672.4400005</v>
      </c>
      <c r="Q35" s="28">
        <v>0</v>
      </c>
      <c r="R35" s="27">
        <v>0</v>
      </c>
      <c r="S35" s="27">
        <v>6942213.54</v>
      </c>
      <c r="T35" s="27">
        <v>49573070.62</v>
      </c>
      <c r="U35" s="27">
        <v>23828623.76</v>
      </c>
      <c r="V35" s="27">
        <v>70109649.41</v>
      </c>
      <c r="W35" s="27">
        <v>80351128.72</v>
      </c>
      <c r="X35" s="27">
        <v>107836345.87</v>
      </c>
      <c r="Y35" s="27">
        <v>731004115.73</v>
      </c>
      <c r="Z35" s="27"/>
      <c r="AA35" s="27"/>
      <c r="AB35" s="27"/>
      <c r="AC35" s="23">
        <f>SUM(Q35:AB35)</f>
        <v>1069645147.65</v>
      </c>
      <c r="AD35" s="28">
        <v>0</v>
      </c>
      <c r="AE35" s="27">
        <v>0</v>
      </c>
      <c r="AF35" s="27">
        <v>6942213.54</v>
      </c>
      <c r="AG35" s="27">
        <v>49573070.62</v>
      </c>
      <c r="AH35" s="27">
        <v>23828623.76</v>
      </c>
      <c r="AI35" s="27">
        <v>65001586.56</v>
      </c>
      <c r="AJ35" s="27">
        <v>77112530</v>
      </c>
      <c r="AK35" s="27">
        <v>106016284.57</v>
      </c>
      <c r="AL35" s="27">
        <v>730611250.47</v>
      </c>
      <c r="AM35" s="27"/>
      <c r="AN35" s="27"/>
      <c r="AO35" s="27"/>
      <c r="AP35" s="24">
        <f>SUM(AD35:AO35)</f>
        <v>1059085559.52</v>
      </c>
      <c r="AQ35" s="117"/>
      <c r="AR35" s="117"/>
      <c r="AS35" s="157"/>
      <c r="AT35" s="155"/>
      <c r="AU35" s="38"/>
      <c r="AV35" s="38"/>
    </row>
    <row r="36" spans="1:48" s="12" customFormat="1" ht="31.5" customHeight="1" hidden="1" thickBot="1">
      <c r="A36" s="47" t="s">
        <v>93</v>
      </c>
      <c r="B36" s="120" t="s">
        <v>92</v>
      </c>
      <c r="C36" s="48"/>
      <c r="D36" s="28"/>
      <c r="E36" s="48"/>
      <c r="F36" s="48"/>
      <c r="G36" s="48"/>
      <c r="H36" s="49"/>
      <c r="I36" s="48"/>
      <c r="J36" s="48"/>
      <c r="K36" s="48"/>
      <c r="L36" s="48"/>
      <c r="M36" s="48"/>
      <c r="N36" s="48"/>
      <c r="O36" s="28"/>
      <c r="P36" s="28">
        <f>SUM(D36:O36)</f>
        <v>0</v>
      </c>
      <c r="Q36" s="28"/>
      <c r="R36" s="48"/>
      <c r="S36" s="48"/>
      <c r="T36" s="48"/>
      <c r="U36" s="49"/>
      <c r="V36" s="48"/>
      <c r="W36" s="48"/>
      <c r="X36" s="48"/>
      <c r="Y36" s="48"/>
      <c r="Z36" s="48"/>
      <c r="AA36" s="48"/>
      <c r="AB36" s="48"/>
      <c r="AC36" s="27">
        <f>SUM(Q36:AB36)</f>
        <v>0</v>
      </c>
      <c r="AD36" s="28"/>
      <c r="AE36" s="48"/>
      <c r="AF36" s="48"/>
      <c r="AG36" s="48"/>
      <c r="AH36" s="49"/>
      <c r="AI36" s="48"/>
      <c r="AJ36" s="48"/>
      <c r="AK36" s="48"/>
      <c r="AL36" s="48"/>
      <c r="AM36" s="48"/>
      <c r="AN36" s="48"/>
      <c r="AO36" s="48"/>
      <c r="AP36" s="29">
        <f>SUM(AD36:AO36)</f>
        <v>0</v>
      </c>
      <c r="AQ36" s="117"/>
      <c r="AR36" s="117"/>
      <c r="AS36" s="157"/>
      <c r="AT36" s="155"/>
      <c r="AU36" s="38"/>
      <c r="AV36" s="38"/>
    </row>
    <row r="37" spans="1:48" s="25" customFormat="1" ht="18.75" thickBot="1">
      <c r="A37" s="236" t="s">
        <v>50</v>
      </c>
      <c r="B37" s="237"/>
      <c r="C37" s="31">
        <f aca="true" t="shared" si="14" ref="C37:AP37">SUM(C14+C34)</f>
        <v>18201450000</v>
      </c>
      <c r="D37" s="31">
        <f t="shared" si="14"/>
        <v>67493532.25</v>
      </c>
      <c r="E37" s="31">
        <f t="shared" si="14"/>
        <v>163264245.19</v>
      </c>
      <c r="F37" s="31">
        <f t="shared" si="14"/>
        <v>173567932.87</v>
      </c>
      <c r="G37" s="31">
        <f t="shared" si="14"/>
        <v>259636598.01</v>
      </c>
      <c r="H37" s="31">
        <f t="shared" si="14"/>
        <v>115886876.94999999</v>
      </c>
      <c r="I37" s="31">
        <f t="shared" si="14"/>
        <v>196659195.91000003</v>
      </c>
      <c r="J37" s="31">
        <f t="shared" si="14"/>
        <v>165579247.71999997</v>
      </c>
      <c r="K37" s="31">
        <f t="shared" si="14"/>
        <v>2326669003.28</v>
      </c>
      <c r="L37" s="31">
        <f t="shared" si="14"/>
        <v>1206664049.01</v>
      </c>
      <c r="M37" s="31">
        <f t="shared" si="14"/>
        <v>0</v>
      </c>
      <c r="N37" s="31">
        <f t="shared" si="14"/>
        <v>0</v>
      </c>
      <c r="O37" s="119">
        <f t="shared" si="14"/>
        <v>0</v>
      </c>
      <c r="P37" s="31">
        <f t="shared" si="14"/>
        <v>4675420681.190001</v>
      </c>
      <c r="Q37" s="31">
        <f t="shared" si="14"/>
        <v>34257254.599999994</v>
      </c>
      <c r="R37" s="31">
        <f t="shared" si="14"/>
        <v>34147519.36</v>
      </c>
      <c r="S37" s="31">
        <f t="shared" si="14"/>
        <v>41135809.43</v>
      </c>
      <c r="T37" s="31">
        <f t="shared" si="14"/>
        <v>91474537.63</v>
      </c>
      <c r="U37" s="31">
        <f t="shared" si="14"/>
        <v>110368843.1</v>
      </c>
      <c r="V37" s="31">
        <f t="shared" si="14"/>
        <v>126996022.47</v>
      </c>
      <c r="W37" s="31">
        <f t="shared" si="14"/>
        <v>132467862.6</v>
      </c>
      <c r="X37" s="31">
        <f t="shared" si="14"/>
        <v>164173830.85</v>
      </c>
      <c r="Y37" s="31">
        <f t="shared" si="14"/>
        <v>760750154.71</v>
      </c>
      <c r="Z37" s="31">
        <f t="shared" si="14"/>
        <v>0</v>
      </c>
      <c r="AA37" s="31">
        <f t="shared" si="14"/>
        <v>0</v>
      </c>
      <c r="AB37" s="31">
        <f t="shared" si="14"/>
        <v>0</v>
      </c>
      <c r="AC37" s="31">
        <f t="shared" si="14"/>
        <v>1495771834.75</v>
      </c>
      <c r="AD37" s="31">
        <f t="shared" si="14"/>
        <v>34257254.599999994</v>
      </c>
      <c r="AE37" s="31">
        <f t="shared" si="14"/>
        <v>34058886.239999995</v>
      </c>
      <c r="AF37" s="31">
        <f t="shared" si="14"/>
        <v>41145628.550000004</v>
      </c>
      <c r="AG37" s="31">
        <f t="shared" si="14"/>
        <v>91553351.63</v>
      </c>
      <c r="AH37" s="31">
        <f t="shared" si="14"/>
        <v>105672864.02</v>
      </c>
      <c r="AI37" s="31">
        <f t="shared" si="14"/>
        <v>96046479.25</v>
      </c>
      <c r="AJ37" s="31">
        <f t="shared" si="14"/>
        <v>106966594.4</v>
      </c>
      <c r="AK37" s="31">
        <f t="shared" si="14"/>
        <v>157771073.47</v>
      </c>
      <c r="AL37" s="31">
        <f t="shared" si="14"/>
        <v>758822579.14</v>
      </c>
      <c r="AM37" s="31">
        <f t="shared" si="14"/>
        <v>0</v>
      </c>
      <c r="AN37" s="31">
        <f t="shared" si="14"/>
        <v>0</v>
      </c>
      <c r="AO37" s="31">
        <f t="shared" si="14"/>
        <v>0</v>
      </c>
      <c r="AP37" s="80">
        <f t="shared" si="14"/>
        <v>1426294711.3</v>
      </c>
      <c r="AQ37" s="162"/>
      <c r="AR37" s="162"/>
      <c r="AS37" s="163"/>
      <c r="AT37" s="155"/>
      <c r="AU37" s="156"/>
      <c r="AV37" s="161"/>
    </row>
    <row r="38" spans="1:48" ht="15">
      <c r="A38" s="114" t="s">
        <v>119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1"/>
      <c r="AQ38" s="118"/>
      <c r="AR38" s="118"/>
      <c r="AS38" s="152"/>
      <c r="AT38" s="5"/>
      <c r="AU38" s="5"/>
      <c r="AV38" s="5"/>
    </row>
    <row r="39" spans="1:48" ht="15">
      <c r="A39" s="121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6"/>
      <c r="AQ39" s="118"/>
      <c r="AR39" s="118"/>
      <c r="AS39" s="152"/>
      <c r="AT39" s="5"/>
      <c r="AU39" s="5"/>
      <c r="AV39" s="5"/>
    </row>
    <row r="40" spans="1:42" ht="15">
      <c r="A40" s="238" t="s">
        <v>138</v>
      </c>
      <c r="B40" s="239"/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V40" s="239"/>
      <c r="W40" s="239"/>
      <c r="X40" s="239"/>
      <c r="Y40" s="239"/>
      <c r="Z40" s="239"/>
      <c r="AA40" s="239"/>
      <c r="AB40" s="239"/>
      <c r="AC40" s="239"/>
      <c r="AD40" s="239"/>
      <c r="AE40" s="239"/>
      <c r="AF40" s="239"/>
      <c r="AG40" s="239"/>
      <c r="AH40" s="239"/>
      <c r="AI40" s="239"/>
      <c r="AJ40" s="239"/>
      <c r="AK40" s="239"/>
      <c r="AL40" s="239"/>
      <c r="AM40" s="239"/>
      <c r="AN40" s="239"/>
      <c r="AO40" s="239"/>
      <c r="AP40" s="240"/>
    </row>
    <row r="41" spans="1:42" ht="15">
      <c r="A41" s="241"/>
      <c r="B41" s="239"/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39"/>
      <c r="AF41" s="239"/>
      <c r="AG41" s="239"/>
      <c r="AH41" s="239"/>
      <c r="AI41" s="239"/>
      <c r="AJ41" s="239"/>
      <c r="AK41" s="239"/>
      <c r="AL41" s="239"/>
      <c r="AM41" s="239"/>
      <c r="AN41" s="239"/>
      <c r="AO41" s="239"/>
      <c r="AP41" s="240"/>
    </row>
    <row r="42" spans="1:42" ht="15" hidden="1">
      <c r="A42" s="62">
        <f ca="1">TODAY()</f>
        <v>39757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6"/>
    </row>
    <row r="43" spans="1:42" ht="15" hidden="1">
      <c r="A43" s="62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6"/>
    </row>
    <row r="44" spans="1:42" ht="15" hidden="1">
      <c r="A44" s="62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6"/>
    </row>
    <row r="45" spans="1:42" ht="1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6"/>
    </row>
    <row r="46" spans="1:42" ht="15.75" thickBot="1">
      <c r="A46" s="4"/>
      <c r="B46" s="76" t="s">
        <v>86</v>
      </c>
      <c r="C46" s="2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 t="s">
        <v>87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2"/>
      <c r="AD46" s="5"/>
      <c r="AE46" s="5"/>
      <c r="AF46" s="5"/>
      <c r="AG46" s="5"/>
      <c r="AH46" s="5"/>
      <c r="AI46" s="5"/>
      <c r="AJ46" s="5"/>
      <c r="AK46" s="5"/>
      <c r="AL46" s="5"/>
      <c r="AM46" s="8"/>
      <c r="AN46" s="5"/>
      <c r="AO46" s="5"/>
      <c r="AP46" s="6"/>
    </row>
    <row r="47" spans="1:42" ht="15.75">
      <c r="A47" s="4"/>
      <c r="B47" s="65"/>
      <c r="C47" s="233" t="s">
        <v>132</v>
      </c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6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6"/>
    </row>
    <row r="48" spans="1:42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6"/>
    </row>
    <row r="49" spans="1:42" ht="15">
      <c r="A49" s="36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6"/>
    </row>
    <row r="50" spans="1:42" ht="15.75" thickBot="1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9"/>
    </row>
  </sheetData>
  <mergeCells count="10">
    <mergeCell ref="A1:AP1"/>
    <mergeCell ref="A2:AP2"/>
    <mergeCell ref="A3:AP3"/>
    <mergeCell ref="A4:AP4"/>
    <mergeCell ref="C47:P47"/>
    <mergeCell ref="A5:AP5"/>
    <mergeCell ref="A7:B7"/>
    <mergeCell ref="A8:B8"/>
    <mergeCell ref="A37:B37"/>
    <mergeCell ref="A40:AP41"/>
  </mergeCells>
  <printOptions horizontalCentered="1" verticalCentered="1"/>
  <pageMargins left="0.94" right="0.6692913385826772" top="0.7874015748031497" bottom="0.5118110236220472" header="0" footer="0.1968503937007874"/>
  <pageSetup horizontalDpi="300" verticalDpi="300" orientation="landscape" paperSize="5" scale="60" r:id="rId1"/>
  <headerFooter alignWithMargins="0">
    <oddHeader>&amp;CHACIENDA 2008</oddHeader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41"/>
  <sheetViews>
    <sheetView zoomScale="75" zoomScaleNormal="75" workbookViewId="0" topLeftCell="A1">
      <selection activeCell="Q29" sqref="Q29"/>
    </sheetView>
  </sheetViews>
  <sheetFormatPr defaultColWidth="11.421875" defaultRowHeight="12.75"/>
  <cols>
    <col min="1" max="1" width="13.28125" style="1" customWidth="1"/>
    <col min="2" max="2" width="46.57421875" style="1" bestFit="1" customWidth="1"/>
    <col min="3" max="3" width="19.7109375" style="1" bestFit="1" customWidth="1"/>
    <col min="4" max="4" width="16.57421875" style="1" hidden="1" customWidth="1"/>
    <col min="5" max="5" width="17.8515625" style="1" hidden="1" customWidth="1"/>
    <col min="6" max="6" width="22.7109375" style="1" hidden="1" customWidth="1"/>
    <col min="7" max="7" width="24.7109375" style="1" hidden="1" customWidth="1"/>
    <col min="8" max="8" width="22.57421875" style="1" hidden="1" customWidth="1"/>
    <col min="9" max="9" width="20.140625" style="1" hidden="1" customWidth="1"/>
    <col min="10" max="11" width="20.7109375" style="1" hidden="1" customWidth="1"/>
    <col min="12" max="12" width="22.140625" style="1" customWidth="1"/>
    <col min="13" max="13" width="19.8515625" style="1" hidden="1" customWidth="1"/>
    <col min="14" max="14" width="22.140625" style="1" hidden="1" customWidth="1"/>
    <col min="15" max="15" width="11.421875" style="1" hidden="1" customWidth="1"/>
    <col min="16" max="16" width="20.421875" style="1" customWidth="1"/>
    <col min="17" max="17" width="11.8515625" style="1" bestFit="1" customWidth="1"/>
    <col min="18" max="18" width="12.8515625" style="1" bestFit="1" customWidth="1"/>
    <col min="19" max="16384" width="11.421875" style="1" customWidth="1"/>
  </cols>
  <sheetData>
    <row r="1" spans="1:16" ht="18">
      <c r="A1" s="214" t="s">
        <v>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6"/>
    </row>
    <row r="2" spans="1:16" ht="15.75">
      <c r="A2" s="217" t="s">
        <v>1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9"/>
    </row>
    <row r="3" spans="1:16" ht="18">
      <c r="A3" s="220" t="s">
        <v>51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2"/>
    </row>
    <row r="4" spans="1:16" ht="15.75">
      <c r="A4" s="217" t="s">
        <v>56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9"/>
    </row>
    <row r="5" spans="1:16" ht="20.25">
      <c r="A5" s="223" t="s">
        <v>3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5"/>
    </row>
    <row r="6" spans="1:16" ht="15">
      <c r="A6" s="50"/>
      <c r="B6" s="51"/>
      <c r="C6" s="51"/>
      <c r="D6" s="51"/>
      <c r="E6" s="51"/>
      <c r="F6" s="51"/>
      <c r="G6" s="51"/>
      <c r="H6" s="57"/>
      <c r="I6" s="51"/>
      <c r="J6" s="51"/>
      <c r="K6" s="51"/>
      <c r="L6" s="51"/>
      <c r="M6" s="51"/>
      <c r="N6" s="51"/>
      <c r="O6" s="51"/>
      <c r="P6" s="52"/>
    </row>
    <row r="7" spans="1:16" ht="15.75">
      <c r="A7" s="234" t="s">
        <v>4</v>
      </c>
      <c r="B7" s="235"/>
      <c r="C7" s="67" t="s">
        <v>48</v>
      </c>
      <c r="D7" s="70"/>
      <c r="E7" s="70"/>
      <c r="F7" s="70"/>
      <c r="G7" s="70"/>
      <c r="H7" s="57"/>
      <c r="I7" s="70"/>
      <c r="J7" s="70"/>
      <c r="K7" s="70"/>
      <c r="L7" s="70"/>
      <c r="M7" s="70"/>
      <c r="N7" s="70"/>
      <c r="O7" s="70"/>
      <c r="P7" s="73" t="s">
        <v>137</v>
      </c>
    </row>
    <row r="8" spans="1:16" ht="15.75">
      <c r="A8" s="234" t="s">
        <v>5</v>
      </c>
      <c r="B8" s="235"/>
      <c r="C8" s="66" t="s">
        <v>57</v>
      </c>
      <c r="D8" s="70"/>
      <c r="E8" s="70"/>
      <c r="F8" s="70"/>
      <c r="G8" s="70"/>
      <c r="H8" s="57"/>
      <c r="I8" s="70"/>
      <c r="J8" s="70"/>
      <c r="K8" s="70"/>
      <c r="L8" s="70"/>
      <c r="M8" s="70"/>
      <c r="N8" s="70"/>
      <c r="O8" s="70"/>
      <c r="P8" s="69">
        <v>2008</v>
      </c>
    </row>
    <row r="9" spans="1:16" ht="13.5" thickBot="1">
      <c r="A9" s="54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6"/>
    </row>
    <row r="10" spans="1:16" ht="12.75">
      <c r="A10" s="106"/>
      <c r="B10" s="107"/>
      <c r="C10" s="107" t="s">
        <v>90</v>
      </c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</row>
    <row r="11" spans="1:16" ht="12.75">
      <c r="A11" s="108" t="s">
        <v>40</v>
      </c>
      <c r="B11" s="108" t="s">
        <v>42</v>
      </c>
      <c r="C11" s="108" t="s">
        <v>55</v>
      </c>
      <c r="D11" s="108" t="s">
        <v>46</v>
      </c>
      <c r="E11" s="108" t="s">
        <v>46</v>
      </c>
      <c r="F11" s="108" t="s">
        <v>46</v>
      </c>
      <c r="G11" s="108" t="s">
        <v>46</v>
      </c>
      <c r="H11" s="108" t="s">
        <v>46</v>
      </c>
      <c r="I11" s="108" t="s">
        <v>46</v>
      </c>
      <c r="J11" s="108" t="s">
        <v>46</v>
      </c>
      <c r="K11" s="108" t="s">
        <v>46</v>
      </c>
      <c r="L11" s="108" t="s">
        <v>46</v>
      </c>
      <c r="M11" s="108" t="s">
        <v>46</v>
      </c>
      <c r="N11" s="108" t="s">
        <v>46</v>
      </c>
      <c r="O11" s="108" t="s">
        <v>46</v>
      </c>
      <c r="P11" s="108" t="s">
        <v>46</v>
      </c>
    </row>
    <row r="12" spans="1:16" ht="13.5" thickBot="1">
      <c r="A12" s="109" t="s">
        <v>41</v>
      </c>
      <c r="B12" s="109"/>
      <c r="C12" s="109" t="s">
        <v>89</v>
      </c>
      <c r="D12" s="109" t="s">
        <v>13</v>
      </c>
      <c r="E12" s="109" t="s">
        <v>14</v>
      </c>
      <c r="F12" s="109" t="s">
        <v>15</v>
      </c>
      <c r="G12" s="109" t="s">
        <v>16</v>
      </c>
      <c r="H12" s="109" t="s">
        <v>28</v>
      </c>
      <c r="I12" s="109" t="s">
        <v>29</v>
      </c>
      <c r="J12" s="109" t="s">
        <v>30</v>
      </c>
      <c r="K12" s="109" t="s">
        <v>20</v>
      </c>
      <c r="L12" s="109" t="s">
        <v>21</v>
      </c>
      <c r="M12" s="109" t="s">
        <v>31</v>
      </c>
      <c r="N12" s="109" t="s">
        <v>23</v>
      </c>
      <c r="O12" s="109" t="s">
        <v>24</v>
      </c>
      <c r="P12" s="109" t="s">
        <v>25</v>
      </c>
    </row>
    <row r="13" spans="1:16" ht="13.5" thickBot="1">
      <c r="A13" s="110">
        <v>1</v>
      </c>
      <c r="B13" s="111">
        <v>2</v>
      </c>
      <c r="C13" s="111"/>
      <c r="D13" s="111"/>
      <c r="E13" s="111"/>
      <c r="F13" s="111">
        <v>7</v>
      </c>
      <c r="G13" s="111">
        <v>7</v>
      </c>
      <c r="H13" s="111">
        <v>7</v>
      </c>
      <c r="I13" s="111">
        <v>7</v>
      </c>
      <c r="J13" s="111">
        <v>7</v>
      </c>
      <c r="K13" s="111">
        <v>7</v>
      </c>
      <c r="L13" s="111">
        <v>7</v>
      </c>
      <c r="M13" s="111">
        <v>7</v>
      </c>
      <c r="N13" s="111">
        <v>7</v>
      </c>
      <c r="O13" s="111">
        <v>7</v>
      </c>
      <c r="P13" s="112">
        <v>8</v>
      </c>
    </row>
    <row r="14" spans="1:16" ht="16.5" thickBot="1">
      <c r="A14" s="32"/>
      <c r="B14" s="71" t="s">
        <v>61</v>
      </c>
      <c r="C14" s="33">
        <f>C17+C15</f>
        <v>18570928.990000002</v>
      </c>
      <c r="D14" s="33">
        <f>D17</f>
        <v>0</v>
      </c>
      <c r="E14" s="33">
        <f>E17+E15</f>
        <v>18184188.19</v>
      </c>
      <c r="F14" s="33">
        <f aca="true" t="shared" si="0" ref="F14:P14">F17+F15</f>
        <v>386740.8</v>
      </c>
      <c r="G14" s="33">
        <f t="shared" si="0"/>
        <v>0</v>
      </c>
      <c r="H14" s="33">
        <f t="shared" si="0"/>
        <v>0</v>
      </c>
      <c r="I14" s="33">
        <f t="shared" si="0"/>
        <v>0</v>
      </c>
      <c r="J14" s="33">
        <f t="shared" si="0"/>
        <v>0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 t="shared" si="0"/>
        <v>18570928.990000002</v>
      </c>
    </row>
    <row r="15" spans="1:16" ht="15.75">
      <c r="A15" s="32"/>
      <c r="B15" s="71" t="s">
        <v>63</v>
      </c>
      <c r="C15" s="33">
        <f>C16</f>
        <v>2634897.6</v>
      </c>
      <c r="D15" s="33">
        <f>D16</f>
        <v>0</v>
      </c>
      <c r="E15" s="33">
        <f>E16</f>
        <v>2634897.6</v>
      </c>
      <c r="F15" s="33"/>
      <c r="G15" s="33">
        <f>G16</f>
        <v>0</v>
      </c>
      <c r="H15" s="33">
        <f>H16</f>
        <v>0</v>
      </c>
      <c r="I15" s="33"/>
      <c r="J15" s="33"/>
      <c r="K15" s="33"/>
      <c r="L15" s="33"/>
      <c r="M15" s="33"/>
      <c r="N15" s="33"/>
      <c r="O15" s="33"/>
      <c r="P15" s="33">
        <f>P16</f>
        <v>2634897.6</v>
      </c>
    </row>
    <row r="16" spans="1:16" ht="16.5" thickBot="1">
      <c r="A16" s="44" t="s">
        <v>125</v>
      </c>
      <c r="B16" s="26" t="s">
        <v>49</v>
      </c>
      <c r="C16" s="143">
        <v>2634897.6</v>
      </c>
      <c r="D16" s="142">
        <v>0</v>
      </c>
      <c r="E16" s="143">
        <v>2634897.6</v>
      </c>
      <c r="F16" s="142"/>
      <c r="G16" s="142">
        <v>0</v>
      </c>
      <c r="H16" s="142">
        <v>0</v>
      </c>
      <c r="I16" s="142"/>
      <c r="J16" s="142"/>
      <c r="K16" s="142">
        <v>0</v>
      </c>
      <c r="L16" s="142"/>
      <c r="M16" s="142"/>
      <c r="N16" s="142"/>
      <c r="O16" s="142"/>
      <c r="P16" s="24">
        <f>SUM(D16:O16)</f>
        <v>2634897.6</v>
      </c>
    </row>
    <row r="17" spans="1:16" ht="16.5" thickBot="1">
      <c r="A17" s="74"/>
      <c r="B17" s="72" t="s">
        <v>64</v>
      </c>
      <c r="C17" s="43">
        <f>SUM(C18+C23)</f>
        <v>15936031.39</v>
      </c>
      <c r="D17" s="43">
        <f aca="true" t="shared" si="1" ref="D17:P17">SUM(D18+D23)</f>
        <v>0</v>
      </c>
      <c r="E17" s="43">
        <f t="shared" si="1"/>
        <v>15549290.59</v>
      </c>
      <c r="F17" s="43">
        <f t="shared" si="1"/>
        <v>386740.8</v>
      </c>
      <c r="G17" s="43">
        <f t="shared" si="1"/>
        <v>0</v>
      </c>
      <c r="H17" s="43">
        <f t="shared" si="1"/>
        <v>0</v>
      </c>
      <c r="I17" s="43">
        <f t="shared" si="1"/>
        <v>0</v>
      </c>
      <c r="J17" s="43">
        <f t="shared" si="1"/>
        <v>0</v>
      </c>
      <c r="K17" s="43">
        <f t="shared" si="1"/>
        <v>0</v>
      </c>
      <c r="L17" s="43">
        <f t="shared" si="1"/>
        <v>0</v>
      </c>
      <c r="M17" s="43">
        <f t="shared" si="1"/>
        <v>0</v>
      </c>
      <c r="N17" s="43">
        <f t="shared" si="1"/>
        <v>0</v>
      </c>
      <c r="O17" s="43">
        <f t="shared" si="1"/>
        <v>0</v>
      </c>
      <c r="P17" s="43">
        <f t="shared" si="1"/>
        <v>15936031.39</v>
      </c>
    </row>
    <row r="18" spans="1:16" ht="15.75">
      <c r="A18" s="44" t="s">
        <v>97</v>
      </c>
      <c r="B18" s="126" t="s">
        <v>96</v>
      </c>
      <c r="C18" s="130">
        <f>SUM(C19:C22)</f>
        <v>9935046.86</v>
      </c>
      <c r="D18" s="130">
        <f aca="true" t="shared" si="2" ref="D18:L18">SUM(D19:D27)</f>
        <v>0</v>
      </c>
      <c r="E18" s="139">
        <f>SUM(E19:E22)</f>
        <v>9935046.86</v>
      </c>
      <c r="F18" s="130">
        <f>SUM(F19:F22)</f>
        <v>0</v>
      </c>
      <c r="G18" s="130">
        <f t="shared" si="2"/>
        <v>0</v>
      </c>
      <c r="H18" s="130">
        <f t="shared" si="2"/>
        <v>0</v>
      </c>
      <c r="I18" s="130">
        <f t="shared" si="2"/>
        <v>0</v>
      </c>
      <c r="J18" s="130">
        <f t="shared" si="2"/>
        <v>0</v>
      </c>
      <c r="K18" s="130">
        <f t="shared" si="2"/>
        <v>0</v>
      </c>
      <c r="L18" s="130">
        <f t="shared" si="2"/>
        <v>0</v>
      </c>
      <c r="M18" s="130">
        <f>SUM(M20:M27)</f>
        <v>0</v>
      </c>
      <c r="N18" s="130">
        <f>SUM(N20:N27)</f>
        <v>0</v>
      </c>
      <c r="O18" s="130">
        <f>SUM(O20:O27)</f>
        <v>0</v>
      </c>
      <c r="P18" s="139">
        <f>SUM(P19:P22)</f>
        <v>9935046.86</v>
      </c>
    </row>
    <row r="19" spans="1:16" ht="15.75">
      <c r="A19" s="44" t="s">
        <v>105</v>
      </c>
      <c r="B19" s="26" t="s">
        <v>99</v>
      </c>
      <c r="C19" s="27">
        <v>3843010.8</v>
      </c>
      <c r="D19" s="27">
        <v>0</v>
      </c>
      <c r="E19" s="27">
        <v>3843010.8</v>
      </c>
      <c r="F19" s="27"/>
      <c r="G19" s="130">
        <v>0</v>
      </c>
      <c r="H19" s="130">
        <v>0</v>
      </c>
      <c r="I19" s="130"/>
      <c r="J19" s="130"/>
      <c r="K19" s="27">
        <v>0</v>
      </c>
      <c r="L19" s="27"/>
      <c r="M19" s="130"/>
      <c r="N19" s="130"/>
      <c r="O19" s="27"/>
      <c r="P19" s="24">
        <f>SUM(D19:O19)</f>
        <v>3843010.8</v>
      </c>
    </row>
    <row r="20" spans="1:16" ht="15">
      <c r="A20" s="44" t="s">
        <v>106</v>
      </c>
      <c r="B20" s="26" t="s">
        <v>100</v>
      </c>
      <c r="C20" s="27">
        <v>1048216.16</v>
      </c>
      <c r="D20" s="27">
        <v>0</v>
      </c>
      <c r="E20" s="27">
        <v>1048216.16</v>
      </c>
      <c r="F20" s="27"/>
      <c r="G20" s="27">
        <v>0</v>
      </c>
      <c r="H20" s="27">
        <v>0</v>
      </c>
      <c r="I20" s="27"/>
      <c r="J20" s="27"/>
      <c r="K20" s="27">
        <v>0</v>
      </c>
      <c r="L20" s="27"/>
      <c r="M20" s="27"/>
      <c r="N20" s="27"/>
      <c r="O20" s="27"/>
      <c r="P20" s="24">
        <f>SUM(D20:O20)</f>
        <v>1048216.16</v>
      </c>
    </row>
    <row r="21" spans="1:16" ht="15">
      <c r="A21" s="44" t="s">
        <v>108</v>
      </c>
      <c r="B21" s="26" t="s">
        <v>104</v>
      </c>
      <c r="C21" s="27">
        <v>1686720</v>
      </c>
      <c r="D21" s="27">
        <v>0</v>
      </c>
      <c r="E21" s="27">
        <v>1686720</v>
      </c>
      <c r="F21" s="27"/>
      <c r="G21" s="27">
        <v>0</v>
      </c>
      <c r="H21" s="27">
        <v>0</v>
      </c>
      <c r="I21" s="27"/>
      <c r="J21" s="27"/>
      <c r="K21" s="27">
        <v>0</v>
      </c>
      <c r="L21" s="27"/>
      <c r="M21" s="27"/>
      <c r="N21" s="27"/>
      <c r="O21" s="27"/>
      <c r="P21" s="24">
        <f>SUM(D21:O21)</f>
        <v>1686720</v>
      </c>
    </row>
    <row r="22" spans="1:16" ht="15">
      <c r="A22" s="44" t="s">
        <v>110</v>
      </c>
      <c r="B22" s="26" t="s">
        <v>102</v>
      </c>
      <c r="C22" s="27">
        <v>3357099.9</v>
      </c>
      <c r="D22" s="27">
        <v>0</v>
      </c>
      <c r="E22" s="27">
        <v>3357099.9</v>
      </c>
      <c r="F22" s="27"/>
      <c r="G22" s="27">
        <v>0</v>
      </c>
      <c r="H22" s="27">
        <v>0</v>
      </c>
      <c r="I22" s="27"/>
      <c r="J22" s="27"/>
      <c r="K22" s="27"/>
      <c r="L22" s="27"/>
      <c r="M22" s="27"/>
      <c r="N22" s="27"/>
      <c r="O22" s="27"/>
      <c r="P22" s="24">
        <f>SUM(D22:O22)</f>
        <v>3357099.9</v>
      </c>
    </row>
    <row r="23" spans="1:16" ht="15.75">
      <c r="A23" s="44" t="s">
        <v>124</v>
      </c>
      <c r="B23" s="126" t="s">
        <v>96</v>
      </c>
      <c r="C23" s="130">
        <f>SUM(C24:C27)</f>
        <v>6000984.53</v>
      </c>
      <c r="D23" s="130">
        <f>SUM(D25:D27)</f>
        <v>0</v>
      </c>
      <c r="E23" s="130">
        <f>SUM(E24:E27)</f>
        <v>5614243.73</v>
      </c>
      <c r="F23" s="130">
        <f aca="true" t="shared" si="3" ref="F23:P23">SUM(F24:F27)</f>
        <v>386740.8</v>
      </c>
      <c r="G23" s="130">
        <f t="shared" si="3"/>
        <v>0</v>
      </c>
      <c r="H23" s="130">
        <f t="shared" si="3"/>
        <v>0</v>
      </c>
      <c r="I23" s="130">
        <f t="shared" si="3"/>
        <v>0</v>
      </c>
      <c r="J23" s="130">
        <f t="shared" si="3"/>
        <v>0</v>
      </c>
      <c r="K23" s="130">
        <f t="shared" si="3"/>
        <v>0</v>
      </c>
      <c r="L23" s="130">
        <f t="shared" si="3"/>
        <v>0</v>
      </c>
      <c r="M23" s="130">
        <f t="shared" si="3"/>
        <v>0</v>
      </c>
      <c r="N23" s="130">
        <f t="shared" si="3"/>
        <v>0</v>
      </c>
      <c r="O23" s="130">
        <f t="shared" si="3"/>
        <v>0</v>
      </c>
      <c r="P23" s="147">
        <f t="shared" si="3"/>
        <v>6000984.53</v>
      </c>
    </row>
    <row r="24" spans="1:16" ht="15.75">
      <c r="A24" s="44" t="s">
        <v>113</v>
      </c>
      <c r="B24" s="26" t="s">
        <v>99</v>
      </c>
      <c r="C24" s="27">
        <v>3253564.41</v>
      </c>
      <c r="D24" s="27">
        <v>0</v>
      </c>
      <c r="E24" s="27">
        <v>3253564.41</v>
      </c>
      <c r="F24" s="130"/>
      <c r="G24" s="27">
        <v>0</v>
      </c>
      <c r="H24" s="130">
        <v>0</v>
      </c>
      <c r="I24" s="130"/>
      <c r="J24" s="130"/>
      <c r="K24" s="130">
        <v>0</v>
      </c>
      <c r="L24" s="130"/>
      <c r="M24" s="130"/>
      <c r="N24" s="130"/>
      <c r="O24" s="130"/>
      <c r="P24" s="24">
        <f>SUM(D24:O24)</f>
        <v>3253564.41</v>
      </c>
    </row>
    <row r="25" spans="1:16" ht="15">
      <c r="A25" s="44" t="s">
        <v>114</v>
      </c>
      <c r="B25" s="26" t="s">
        <v>100</v>
      </c>
      <c r="C25" s="27">
        <v>2023626.48</v>
      </c>
      <c r="D25" s="27">
        <v>0</v>
      </c>
      <c r="E25" s="27">
        <v>2023626.48</v>
      </c>
      <c r="F25" s="27"/>
      <c r="G25" s="27">
        <v>0</v>
      </c>
      <c r="H25" s="27">
        <v>0</v>
      </c>
      <c r="I25" s="27"/>
      <c r="J25" s="27"/>
      <c r="K25" s="27">
        <v>0</v>
      </c>
      <c r="L25" s="27"/>
      <c r="M25" s="27"/>
      <c r="N25" s="27"/>
      <c r="O25" s="27"/>
      <c r="P25" s="24">
        <f>SUM(D25:O25)</f>
        <v>2023626.48</v>
      </c>
    </row>
    <row r="26" spans="1:16" ht="15">
      <c r="A26" s="44" t="s">
        <v>115</v>
      </c>
      <c r="B26" s="26" t="s">
        <v>104</v>
      </c>
      <c r="C26" s="48">
        <v>386740.8</v>
      </c>
      <c r="D26" s="27">
        <v>0</v>
      </c>
      <c r="E26" s="27"/>
      <c r="F26" s="27">
        <v>386740.8</v>
      </c>
      <c r="G26" s="27">
        <v>0</v>
      </c>
      <c r="H26" s="27">
        <v>0</v>
      </c>
      <c r="I26" s="27"/>
      <c r="J26" s="27"/>
      <c r="K26" s="27">
        <v>0</v>
      </c>
      <c r="L26" s="27"/>
      <c r="M26" s="27"/>
      <c r="N26" s="27"/>
      <c r="O26" s="27"/>
      <c r="P26" s="24">
        <f>SUM(D26:O26)</f>
        <v>386740.8</v>
      </c>
    </row>
    <row r="27" spans="1:16" ht="15.75" thickBot="1">
      <c r="A27" s="44" t="s">
        <v>116</v>
      </c>
      <c r="B27" s="26" t="s">
        <v>101</v>
      </c>
      <c r="C27" s="146">
        <v>337052.84</v>
      </c>
      <c r="D27" s="27">
        <v>0</v>
      </c>
      <c r="E27" s="27">
        <v>337052.84</v>
      </c>
      <c r="F27" s="27"/>
      <c r="G27" s="27">
        <v>0</v>
      </c>
      <c r="H27" s="27">
        <v>0</v>
      </c>
      <c r="I27" s="27"/>
      <c r="J27" s="27"/>
      <c r="K27" s="27">
        <v>0</v>
      </c>
      <c r="L27" s="27"/>
      <c r="M27" s="27"/>
      <c r="N27" s="27"/>
      <c r="O27" s="27"/>
      <c r="P27" s="29">
        <f>SUM(D27:O27)</f>
        <v>337052.84</v>
      </c>
    </row>
    <row r="28" spans="1:16" ht="16.5" thickBot="1">
      <c r="A28" s="84"/>
      <c r="B28" s="72" t="s">
        <v>62</v>
      </c>
      <c r="C28" s="34">
        <f aca="true" t="shared" si="4" ref="C28:P28">SUM(C29:C29)</f>
        <v>507403763.11</v>
      </c>
      <c r="D28" s="34">
        <f t="shared" si="4"/>
        <v>0</v>
      </c>
      <c r="E28" s="34">
        <f t="shared" si="4"/>
        <v>490669314.69</v>
      </c>
      <c r="F28" s="34">
        <f t="shared" si="4"/>
        <v>5598120.25</v>
      </c>
      <c r="G28" s="34">
        <f t="shared" si="4"/>
        <v>4306162.02</v>
      </c>
      <c r="H28" s="34">
        <f t="shared" si="4"/>
        <v>0</v>
      </c>
      <c r="I28" s="34">
        <f t="shared" si="4"/>
        <v>4216800</v>
      </c>
      <c r="J28" s="34">
        <f t="shared" si="4"/>
        <v>0</v>
      </c>
      <c r="K28" s="34">
        <f t="shared" si="4"/>
        <v>0</v>
      </c>
      <c r="L28" s="34">
        <f t="shared" si="4"/>
        <v>0</v>
      </c>
      <c r="M28" s="34">
        <f t="shared" si="4"/>
        <v>0</v>
      </c>
      <c r="N28" s="34">
        <f t="shared" si="4"/>
        <v>0</v>
      </c>
      <c r="O28" s="34">
        <f t="shared" si="4"/>
        <v>0</v>
      </c>
      <c r="P28" s="35">
        <f t="shared" si="4"/>
        <v>504790396.96</v>
      </c>
    </row>
    <row r="29" spans="1:18" ht="15.75" thickBot="1">
      <c r="A29" s="47" t="s">
        <v>80</v>
      </c>
      <c r="B29" s="26" t="s">
        <v>60</v>
      </c>
      <c r="C29" s="27">
        <v>507403763.11</v>
      </c>
      <c r="D29" s="28"/>
      <c r="E29" s="27">
        <v>490669314.69</v>
      </c>
      <c r="F29" s="27">
        <v>5598120.25</v>
      </c>
      <c r="G29" s="27">
        <v>4306162.02</v>
      </c>
      <c r="H29" s="27">
        <v>0</v>
      </c>
      <c r="I29" s="27">
        <v>4216800</v>
      </c>
      <c r="J29" s="27"/>
      <c r="K29" s="27">
        <v>0</v>
      </c>
      <c r="L29" s="27"/>
      <c r="M29" s="27"/>
      <c r="N29" s="27"/>
      <c r="O29" s="27"/>
      <c r="P29" s="29">
        <f>SUM(D29:O29)</f>
        <v>504790396.96</v>
      </c>
      <c r="Q29" s="12"/>
      <c r="R29" s="12"/>
    </row>
    <row r="30" spans="1:16" ht="18.75" thickBot="1">
      <c r="A30" s="236" t="s">
        <v>50</v>
      </c>
      <c r="B30" s="237"/>
      <c r="C30" s="31">
        <f aca="true" t="shared" si="5" ref="C30:P30">SUM(C14+C28)</f>
        <v>525974692.1</v>
      </c>
      <c r="D30" s="31">
        <f t="shared" si="5"/>
        <v>0</v>
      </c>
      <c r="E30" s="31">
        <f t="shared" si="5"/>
        <v>508853502.88</v>
      </c>
      <c r="F30" s="31">
        <f t="shared" si="5"/>
        <v>5984861.05</v>
      </c>
      <c r="G30" s="31">
        <f t="shared" si="5"/>
        <v>4306162.02</v>
      </c>
      <c r="H30" s="31">
        <f t="shared" si="5"/>
        <v>0</v>
      </c>
      <c r="I30" s="31">
        <f t="shared" si="5"/>
        <v>4216800</v>
      </c>
      <c r="J30" s="31">
        <f t="shared" si="5"/>
        <v>0</v>
      </c>
      <c r="K30" s="31">
        <f t="shared" si="5"/>
        <v>0</v>
      </c>
      <c r="L30" s="31">
        <f t="shared" si="5"/>
        <v>0</v>
      </c>
      <c r="M30" s="31">
        <f t="shared" si="5"/>
        <v>0</v>
      </c>
      <c r="N30" s="31">
        <f t="shared" si="5"/>
        <v>0</v>
      </c>
      <c r="O30" s="31">
        <f t="shared" si="5"/>
        <v>0</v>
      </c>
      <c r="P30" s="80">
        <f t="shared" si="5"/>
        <v>523361325.95</v>
      </c>
    </row>
    <row r="31" spans="1:16" ht="12.75">
      <c r="A31" s="114" t="s">
        <v>119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1"/>
    </row>
    <row r="32" spans="1:16" ht="12.75">
      <c r="A32" s="121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6"/>
    </row>
    <row r="33" spans="1:16" ht="12.75">
      <c r="A33" s="62">
        <f ca="1">TODAY()</f>
        <v>39757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6"/>
    </row>
    <row r="34" spans="1:16" ht="12.75">
      <c r="A34" s="62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6"/>
    </row>
    <row r="35" spans="1:16" ht="12.75">
      <c r="A35" s="62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6"/>
    </row>
    <row r="36" spans="1:16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6"/>
    </row>
    <row r="37" spans="1:16" ht="13.5" thickBot="1">
      <c r="A37" s="4"/>
      <c r="B37" s="76" t="s">
        <v>86</v>
      </c>
      <c r="C37" s="2"/>
      <c r="D37" s="5"/>
      <c r="E37" s="5"/>
      <c r="F37" s="5"/>
      <c r="G37" s="5"/>
      <c r="H37" s="5"/>
      <c r="I37" s="8"/>
      <c r="J37" s="5"/>
      <c r="K37" s="5"/>
      <c r="L37" s="5"/>
      <c r="M37" s="8"/>
      <c r="N37" s="5"/>
      <c r="O37" s="8"/>
      <c r="P37" s="6"/>
    </row>
    <row r="38" spans="1:16" ht="12.75">
      <c r="A38" s="4"/>
      <c r="B38" s="77" t="s">
        <v>135</v>
      </c>
      <c r="C38" s="3"/>
      <c r="D38" s="6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6"/>
    </row>
    <row r="39" spans="1:16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6"/>
    </row>
    <row r="40" spans="1:16" ht="12.75">
      <c r="A40" s="36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6"/>
    </row>
    <row r="41" spans="1:16" ht="13.5" thickBot="1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9"/>
    </row>
  </sheetData>
  <mergeCells count="8">
    <mergeCell ref="A5:P5"/>
    <mergeCell ref="A30:B30"/>
    <mergeCell ref="A1:P1"/>
    <mergeCell ref="A2:P2"/>
    <mergeCell ref="A3:P3"/>
    <mergeCell ref="A4:P4"/>
    <mergeCell ref="A7:B7"/>
    <mergeCell ref="A8:B8"/>
  </mergeCells>
  <printOptions horizontalCentered="1" verticalCentered="1"/>
  <pageMargins left="0.94" right="0.65" top="0.7874015748031497" bottom="0.5118110236220472" header="0" footer="0.1968503937007874"/>
  <pageSetup horizontalDpi="300" verticalDpi="300" orientation="landscape" paperSize="5" scale="85" r:id="rId1"/>
  <headerFooter alignWithMargins="0">
    <oddHeader>&amp;CHACIENDA 2008</oddHeader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D35"/>
  <sheetViews>
    <sheetView zoomScale="75" zoomScaleNormal="75" workbookViewId="0" topLeftCell="A1">
      <selection activeCell="AD33" sqref="AD33"/>
    </sheetView>
  </sheetViews>
  <sheetFormatPr defaultColWidth="11.421875" defaultRowHeight="12.75"/>
  <cols>
    <col min="1" max="1" width="15.8515625" style="1" customWidth="1"/>
    <col min="2" max="2" width="45.28125" style="1" customWidth="1"/>
    <col min="3" max="3" width="20.28125" style="1" customWidth="1"/>
    <col min="4" max="4" width="18.00390625" style="1" hidden="1" customWidth="1"/>
    <col min="5" max="5" width="17.8515625" style="1" hidden="1" customWidth="1"/>
    <col min="6" max="6" width="20.421875" style="1" hidden="1" customWidth="1"/>
    <col min="7" max="7" width="20.7109375" style="1" hidden="1" customWidth="1"/>
    <col min="8" max="8" width="19.57421875" style="1" hidden="1" customWidth="1"/>
    <col min="9" max="9" width="21.7109375" style="1" hidden="1" customWidth="1"/>
    <col min="10" max="10" width="18.7109375" style="1" hidden="1" customWidth="1"/>
    <col min="11" max="11" width="20.8515625" style="1" customWidth="1"/>
    <col min="12" max="12" width="20.421875" style="1" hidden="1" customWidth="1"/>
    <col min="13" max="13" width="19.00390625" style="1" hidden="1" customWidth="1"/>
    <col min="14" max="14" width="23.8515625" style="1" hidden="1" customWidth="1"/>
    <col min="15" max="15" width="19.57421875" style="1" hidden="1" customWidth="1"/>
    <col min="16" max="16" width="21.57421875" style="1" customWidth="1"/>
    <col min="17" max="17" width="19.7109375" style="1" hidden="1" customWidth="1"/>
    <col min="18" max="18" width="20.00390625" style="1" hidden="1" customWidth="1"/>
    <col min="19" max="19" width="19.57421875" style="1" hidden="1" customWidth="1"/>
    <col min="20" max="20" width="20.421875" style="1" hidden="1" customWidth="1"/>
    <col min="21" max="22" width="21.8515625" style="1" hidden="1" customWidth="1"/>
    <col min="23" max="23" width="20.57421875" style="1" hidden="1" customWidth="1"/>
    <col min="24" max="24" width="22.421875" style="1" hidden="1" customWidth="1"/>
    <col min="25" max="25" width="17.57421875" style="1" customWidth="1"/>
    <col min="26" max="26" width="20.8515625" style="1" hidden="1" customWidth="1"/>
    <col min="27" max="27" width="24.00390625" style="1" hidden="1" customWidth="1"/>
    <col min="28" max="28" width="23.00390625" style="1" hidden="1" customWidth="1"/>
    <col min="29" max="29" width="21.421875" style="1" customWidth="1"/>
    <col min="30" max="30" width="20.8515625" style="1" bestFit="1" customWidth="1"/>
    <col min="31" max="16384" width="11.421875" style="1" customWidth="1"/>
  </cols>
  <sheetData>
    <row r="1" spans="1:29" ht="18">
      <c r="A1" s="214" t="s">
        <v>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6"/>
    </row>
    <row r="2" spans="1:29" ht="15.75">
      <c r="A2" s="217" t="s">
        <v>1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9"/>
    </row>
    <row r="3" spans="1:29" ht="18">
      <c r="A3" s="220" t="s">
        <v>51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2"/>
    </row>
    <row r="4" spans="1:29" ht="15.75">
      <c r="A4" s="217" t="s">
        <v>53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9"/>
    </row>
    <row r="5" spans="1:29" ht="20.25">
      <c r="A5" s="223" t="s">
        <v>3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5"/>
    </row>
    <row r="6" spans="1:30" ht="15">
      <c r="A6" s="50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7"/>
      <c r="V6" s="51"/>
      <c r="W6" s="51"/>
      <c r="X6" s="51"/>
      <c r="Y6" s="51"/>
      <c r="Z6" s="51"/>
      <c r="AA6" s="51"/>
      <c r="AB6" s="51"/>
      <c r="AC6" s="52"/>
      <c r="AD6" s="38"/>
    </row>
    <row r="7" spans="1:30" ht="15.75">
      <c r="A7" s="234" t="s">
        <v>4</v>
      </c>
      <c r="B7" s="235"/>
      <c r="C7" s="67" t="s">
        <v>48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68" t="s">
        <v>136</v>
      </c>
      <c r="Q7" s="70"/>
      <c r="R7" s="70"/>
      <c r="S7" s="70"/>
      <c r="T7" s="70"/>
      <c r="U7" s="57"/>
      <c r="V7" s="70"/>
      <c r="W7" s="70"/>
      <c r="X7" s="70"/>
      <c r="Y7" s="70"/>
      <c r="Z7" s="70"/>
      <c r="AA7" s="70"/>
      <c r="AB7" s="70"/>
      <c r="AC7" s="73" t="s">
        <v>137</v>
      </c>
      <c r="AD7" s="5"/>
    </row>
    <row r="8" spans="1:30" ht="15.75">
      <c r="A8" s="234" t="s">
        <v>5</v>
      </c>
      <c r="B8" s="235"/>
      <c r="C8" s="66" t="s">
        <v>57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68" t="s">
        <v>9</v>
      </c>
      <c r="Q8" s="70"/>
      <c r="R8" s="70"/>
      <c r="S8" s="70"/>
      <c r="T8" s="70"/>
      <c r="U8" s="57"/>
      <c r="V8" s="70"/>
      <c r="W8" s="70"/>
      <c r="X8" s="70"/>
      <c r="Y8" s="70"/>
      <c r="Z8" s="70"/>
      <c r="AA8" s="70"/>
      <c r="AB8" s="70"/>
      <c r="AC8" s="69">
        <v>2008</v>
      </c>
      <c r="AD8" s="41"/>
    </row>
    <row r="9" spans="1:29" ht="13.5" thickBot="1">
      <c r="A9" s="54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6"/>
    </row>
    <row r="10" spans="1:29" ht="12.75">
      <c r="A10" s="106"/>
      <c r="B10" s="107"/>
      <c r="C10" s="107" t="s">
        <v>54</v>
      </c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</row>
    <row r="11" spans="1:29" ht="12.75">
      <c r="A11" s="108" t="s">
        <v>40</v>
      </c>
      <c r="B11" s="108" t="s">
        <v>42</v>
      </c>
      <c r="C11" s="108" t="s">
        <v>55</v>
      </c>
      <c r="D11" s="108" t="s">
        <v>45</v>
      </c>
      <c r="E11" s="108" t="s">
        <v>45</v>
      </c>
      <c r="F11" s="108" t="s">
        <v>45</v>
      </c>
      <c r="G11" s="108" t="s">
        <v>45</v>
      </c>
      <c r="H11" s="108" t="s">
        <v>45</v>
      </c>
      <c r="I11" s="108" t="s">
        <v>45</v>
      </c>
      <c r="J11" s="108" t="s">
        <v>45</v>
      </c>
      <c r="K11" s="108" t="s">
        <v>45</v>
      </c>
      <c r="L11" s="108" t="s">
        <v>45</v>
      </c>
      <c r="M11" s="108" t="s">
        <v>45</v>
      </c>
      <c r="N11" s="108" t="s">
        <v>45</v>
      </c>
      <c r="O11" s="108" t="s">
        <v>45</v>
      </c>
      <c r="P11" s="108" t="s">
        <v>45</v>
      </c>
      <c r="Q11" s="108" t="s">
        <v>46</v>
      </c>
      <c r="R11" s="108" t="s">
        <v>46</v>
      </c>
      <c r="S11" s="108" t="s">
        <v>46</v>
      </c>
      <c r="T11" s="108" t="s">
        <v>46</v>
      </c>
      <c r="U11" s="108" t="s">
        <v>46</v>
      </c>
      <c r="V11" s="108" t="s">
        <v>46</v>
      </c>
      <c r="W11" s="108" t="s">
        <v>46</v>
      </c>
      <c r="X11" s="108" t="s">
        <v>46</v>
      </c>
      <c r="Y11" s="108" t="s">
        <v>46</v>
      </c>
      <c r="Z11" s="108" t="s">
        <v>46</v>
      </c>
      <c r="AA11" s="108" t="s">
        <v>46</v>
      </c>
      <c r="AB11" s="108" t="s">
        <v>46</v>
      </c>
      <c r="AC11" s="108" t="s">
        <v>46</v>
      </c>
    </row>
    <row r="12" spans="1:30" ht="13.5" thickBot="1">
      <c r="A12" s="109" t="s">
        <v>41</v>
      </c>
      <c r="B12" s="109"/>
      <c r="C12" s="109" t="s">
        <v>89</v>
      </c>
      <c r="D12" s="109" t="s">
        <v>13</v>
      </c>
      <c r="E12" s="109" t="s">
        <v>14</v>
      </c>
      <c r="F12" s="109" t="s">
        <v>15</v>
      </c>
      <c r="G12" s="109" t="s">
        <v>16</v>
      </c>
      <c r="H12" s="109" t="s">
        <v>28</v>
      </c>
      <c r="I12" s="109" t="s">
        <v>29</v>
      </c>
      <c r="J12" s="109" t="s">
        <v>30</v>
      </c>
      <c r="K12" s="109" t="s">
        <v>20</v>
      </c>
      <c r="L12" s="109" t="s">
        <v>91</v>
      </c>
      <c r="M12" s="109" t="s">
        <v>31</v>
      </c>
      <c r="N12" s="109" t="s">
        <v>23</v>
      </c>
      <c r="O12" s="109" t="s">
        <v>24</v>
      </c>
      <c r="P12" s="109" t="s">
        <v>47</v>
      </c>
      <c r="Q12" s="109" t="s">
        <v>13</v>
      </c>
      <c r="R12" s="109" t="s">
        <v>14</v>
      </c>
      <c r="S12" s="109" t="s">
        <v>15</v>
      </c>
      <c r="T12" s="109" t="s">
        <v>16</v>
      </c>
      <c r="U12" s="109" t="s">
        <v>28</v>
      </c>
      <c r="V12" s="109" t="s">
        <v>29</v>
      </c>
      <c r="W12" s="109" t="s">
        <v>30</v>
      </c>
      <c r="X12" s="109" t="s">
        <v>20</v>
      </c>
      <c r="Y12" s="109" t="s">
        <v>91</v>
      </c>
      <c r="Z12" s="109" t="s">
        <v>31</v>
      </c>
      <c r="AA12" s="109" t="s">
        <v>23</v>
      </c>
      <c r="AB12" s="109" t="s">
        <v>24</v>
      </c>
      <c r="AC12" s="109" t="s">
        <v>25</v>
      </c>
      <c r="AD12" s="87"/>
    </row>
    <row r="13" spans="1:30" ht="13.5" thickBot="1">
      <c r="A13" s="110">
        <v>1</v>
      </c>
      <c r="B13" s="111">
        <v>2</v>
      </c>
      <c r="C13" s="111"/>
      <c r="D13" s="111"/>
      <c r="E13" s="111"/>
      <c r="F13" s="111">
        <v>5</v>
      </c>
      <c r="G13" s="111">
        <v>5</v>
      </c>
      <c r="H13" s="111">
        <v>5</v>
      </c>
      <c r="I13" s="111">
        <v>5</v>
      </c>
      <c r="J13" s="111">
        <v>5</v>
      </c>
      <c r="K13" s="111">
        <v>5</v>
      </c>
      <c r="L13" s="111">
        <v>5</v>
      </c>
      <c r="M13" s="111">
        <v>5</v>
      </c>
      <c r="N13" s="111">
        <v>5</v>
      </c>
      <c r="O13" s="111">
        <v>5</v>
      </c>
      <c r="P13" s="111">
        <v>6</v>
      </c>
      <c r="Q13" s="111"/>
      <c r="R13" s="111"/>
      <c r="S13" s="111">
        <v>7</v>
      </c>
      <c r="T13" s="111">
        <v>7</v>
      </c>
      <c r="U13" s="111">
        <v>7</v>
      </c>
      <c r="V13" s="111">
        <v>7</v>
      </c>
      <c r="W13" s="111">
        <v>7</v>
      </c>
      <c r="X13" s="111">
        <v>7</v>
      </c>
      <c r="Y13" s="111">
        <v>7</v>
      </c>
      <c r="Z13" s="111">
        <v>7</v>
      </c>
      <c r="AA13" s="111">
        <v>7</v>
      </c>
      <c r="AB13" s="111">
        <v>7</v>
      </c>
      <c r="AC13" s="112">
        <v>8</v>
      </c>
      <c r="AD13" s="87"/>
    </row>
    <row r="14" spans="1:30" s="30" customFormat="1" ht="16.5" thickBot="1">
      <c r="A14" s="32"/>
      <c r="B14" s="71" t="s">
        <v>61</v>
      </c>
      <c r="C14" s="33">
        <f>C15</f>
        <v>5415988.64</v>
      </c>
      <c r="D14" s="33">
        <f aca="true" t="shared" si="0" ref="D14:AC14">D15</f>
        <v>0</v>
      </c>
      <c r="E14" s="33">
        <f t="shared" si="0"/>
        <v>0</v>
      </c>
      <c r="F14" s="33">
        <f t="shared" si="0"/>
        <v>2436708</v>
      </c>
      <c r="G14" s="33">
        <f t="shared" si="0"/>
        <v>2804172</v>
      </c>
      <c r="H14" s="33">
        <f t="shared" si="0"/>
        <v>175108.64</v>
      </c>
      <c r="I14" s="33">
        <f t="shared" si="0"/>
        <v>0</v>
      </c>
      <c r="J14" s="33">
        <f t="shared" si="0"/>
        <v>0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 t="shared" si="0"/>
        <v>5415988.64</v>
      </c>
      <c r="Q14" s="33">
        <f t="shared" si="0"/>
        <v>0</v>
      </c>
      <c r="R14" s="33">
        <f t="shared" si="0"/>
        <v>0</v>
      </c>
      <c r="S14" s="33">
        <f t="shared" si="0"/>
        <v>2436708</v>
      </c>
      <c r="T14" s="33">
        <f t="shared" si="0"/>
        <v>2804172</v>
      </c>
      <c r="U14" s="33">
        <f t="shared" si="0"/>
        <v>175108.64</v>
      </c>
      <c r="V14" s="33">
        <f t="shared" si="0"/>
        <v>0</v>
      </c>
      <c r="W14" s="33">
        <f t="shared" si="0"/>
        <v>0</v>
      </c>
      <c r="X14" s="33">
        <f t="shared" si="0"/>
        <v>0</v>
      </c>
      <c r="Y14" s="33">
        <f t="shared" si="0"/>
        <v>0</v>
      </c>
      <c r="Z14" s="33">
        <f t="shared" si="0"/>
        <v>0</v>
      </c>
      <c r="AA14" s="33">
        <f t="shared" si="0"/>
        <v>0</v>
      </c>
      <c r="AB14" s="33">
        <f t="shared" si="0"/>
        <v>0</v>
      </c>
      <c r="AC14" s="33">
        <f t="shared" si="0"/>
        <v>5415988.64</v>
      </c>
      <c r="AD14" s="87"/>
    </row>
    <row r="15" spans="1:30" s="12" customFormat="1" ht="16.5" thickBot="1">
      <c r="A15" s="74"/>
      <c r="B15" s="72" t="s">
        <v>64</v>
      </c>
      <c r="C15" s="43">
        <f>SUM(C16+C19)</f>
        <v>5415988.64</v>
      </c>
      <c r="D15" s="43">
        <f aca="true" t="shared" si="1" ref="D15:AB15">SUM(D17:D20)</f>
        <v>0</v>
      </c>
      <c r="E15" s="43">
        <f t="shared" si="1"/>
        <v>0</v>
      </c>
      <c r="F15" s="43">
        <f t="shared" si="1"/>
        <v>2436708</v>
      </c>
      <c r="G15" s="43">
        <f>G16+G19</f>
        <v>2804172</v>
      </c>
      <c r="H15" s="43">
        <f>H16+H19</f>
        <v>175108.64</v>
      </c>
      <c r="I15" s="43">
        <f t="shared" si="1"/>
        <v>0</v>
      </c>
      <c r="J15" s="43">
        <f t="shared" si="1"/>
        <v>0</v>
      </c>
      <c r="K15" s="43">
        <f t="shared" si="1"/>
        <v>0</v>
      </c>
      <c r="L15" s="43">
        <f t="shared" si="1"/>
        <v>0</v>
      </c>
      <c r="M15" s="43">
        <f t="shared" si="1"/>
        <v>0</v>
      </c>
      <c r="N15" s="43">
        <f t="shared" si="1"/>
        <v>0</v>
      </c>
      <c r="O15" s="43">
        <f t="shared" si="1"/>
        <v>0</v>
      </c>
      <c r="P15" s="43">
        <f>P16+P19</f>
        <v>5415988.64</v>
      </c>
      <c r="Q15" s="43">
        <f t="shared" si="1"/>
        <v>0</v>
      </c>
      <c r="R15" s="43">
        <f t="shared" si="1"/>
        <v>0</v>
      </c>
      <c r="S15" s="43">
        <f t="shared" si="1"/>
        <v>2436708</v>
      </c>
      <c r="T15" s="43">
        <f t="shared" si="1"/>
        <v>2804172</v>
      </c>
      <c r="U15" s="43">
        <f>U16+U19</f>
        <v>175108.64</v>
      </c>
      <c r="V15" s="43">
        <f t="shared" si="1"/>
        <v>0</v>
      </c>
      <c r="W15" s="43">
        <f t="shared" si="1"/>
        <v>0</v>
      </c>
      <c r="X15" s="43">
        <f t="shared" si="1"/>
        <v>0</v>
      </c>
      <c r="Y15" s="43">
        <f t="shared" si="1"/>
        <v>0</v>
      </c>
      <c r="Z15" s="43">
        <f t="shared" si="1"/>
        <v>0</v>
      </c>
      <c r="AA15" s="43">
        <f t="shared" si="1"/>
        <v>0</v>
      </c>
      <c r="AB15" s="43">
        <f t="shared" si="1"/>
        <v>0</v>
      </c>
      <c r="AC15" s="43">
        <f>AC16+AC19</f>
        <v>5415988.64</v>
      </c>
      <c r="AD15" s="87"/>
    </row>
    <row r="16" spans="1:30" s="12" customFormat="1" ht="15.75">
      <c r="A16" s="44" t="s">
        <v>97</v>
      </c>
      <c r="B16" s="126" t="s">
        <v>96</v>
      </c>
      <c r="C16" s="144">
        <f>SUM(C17:C18)</f>
        <v>5240880</v>
      </c>
      <c r="D16" s="144">
        <f>SUM(D17:D18)</f>
        <v>0</v>
      </c>
      <c r="E16" s="144">
        <f aca="true" t="shared" si="2" ref="E16:Q16">SUM(E17:E18)</f>
        <v>0</v>
      </c>
      <c r="F16" s="144">
        <f t="shared" si="2"/>
        <v>2436708</v>
      </c>
      <c r="G16" s="144">
        <f t="shared" si="2"/>
        <v>2804172</v>
      </c>
      <c r="H16" s="144">
        <f t="shared" si="2"/>
        <v>0</v>
      </c>
      <c r="I16" s="144">
        <f t="shared" si="2"/>
        <v>0</v>
      </c>
      <c r="J16" s="144">
        <f t="shared" si="2"/>
        <v>0</v>
      </c>
      <c r="K16" s="144">
        <f t="shared" si="2"/>
        <v>0</v>
      </c>
      <c r="L16" s="144">
        <f t="shared" si="2"/>
        <v>0</v>
      </c>
      <c r="M16" s="144">
        <f t="shared" si="2"/>
        <v>0</v>
      </c>
      <c r="N16" s="144">
        <f t="shared" si="2"/>
        <v>0</v>
      </c>
      <c r="O16" s="144">
        <f t="shared" si="2"/>
        <v>0</v>
      </c>
      <c r="P16" s="144">
        <f t="shared" si="2"/>
        <v>5240880</v>
      </c>
      <c r="Q16" s="144">
        <f t="shared" si="2"/>
        <v>0</v>
      </c>
      <c r="R16" s="144">
        <f aca="true" t="shared" si="3" ref="R16:AC16">SUM(R17:R18)</f>
        <v>0</v>
      </c>
      <c r="S16" s="144">
        <f t="shared" si="3"/>
        <v>2436708</v>
      </c>
      <c r="T16" s="144">
        <f t="shared" si="3"/>
        <v>2804172</v>
      </c>
      <c r="U16" s="144">
        <f t="shared" si="3"/>
        <v>0</v>
      </c>
      <c r="V16" s="144">
        <f t="shared" si="3"/>
        <v>0</v>
      </c>
      <c r="W16" s="144">
        <f t="shared" si="3"/>
        <v>0</v>
      </c>
      <c r="X16" s="144">
        <f t="shared" si="3"/>
        <v>0</v>
      </c>
      <c r="Y16" s="144">
        <f t="shared" si="3"/>
        <v>0</v>
      </c>
      <c r="Z16" s="144">
        <f t="shared" si="3"/>
        <v>0</v>
      </c>
      <c r="AA16" s="144">
        <f t="shared" si="3"/>
        <v>0</v>
      </c>
      <c r="AB16" s="144">
        <f t="shared" si="3"/>
        <v>0</v>
      </c>
      <c r="AC16" s="144">
        <f t="shared" si="3"/>
        <v>5240880</v>
      </c>
      <c r="AD16" s="87"/>
    </row>
    <row r="17" spans="1:30" s="12" customFormat="1" ht="15">
      <c r="A17" s="44" t="s">
        <v>106</v>
      </c>
      <c r="B17" s="21" t="s">
        <v>100</v>
      </c>
      <c r="C17" s="27">
        <v>2804172</v>
      </c>
      <c r="D17" s="27">
        <v>0</v>
      </c>
      <c r="E17" s="27">
        <v>0</v>
      </c>
      <c r="F17" s="27"/>
      <c r="G17" s="27">
        <v>2804172</v>
      </c>
      <c r="H17" s="27">
        <v>0</v>
      </c>
      <c r="I17" s="27">
        <v>0</v>
      </c>
      <c r="J17" s="27"/>
      <c r="K17" s="27">
        <v>0</v>
      </c>
      <c r="L17" s="27"/>
      <c r="M17" s="27"/>
      <c r="N17" s="27"/>
      <c r="O17" s="27"/>
      <c r="P17" s="28">
        <f>SUM(D17:O17)</f>
        <v>2804172</v>
      </c>
      <c r="Q17" s="27">
        <v>0</v>
      </c>
      <c r="R17" s="27"/>
      <c r="S17" s="27"/>
      <c r="T17" s="27">
        <v>2804172</v>
      </c>
      <c r="U17" s="27">
        <v>0</v>
      </c>
      <c r="V17" s="27">
        <v>0</v>
      </c>
      <c r="W17" s="27"/>
      <c r="X17" s="27">
        <v>0</v>
      </c>
      <c r="Y17" s="27"/>
      <c r="Z17" s="27"/>
      <c r="AA17" s="27"/>
      <c r="AB17" s="27"/>
      <c r="AC17" s="29">
        <f>SUM(Q17:AB17)</f>
        <v>2804172</v>
      </c>
      <c r="AD17" s="87"/>
    </row>
    <row r="18" spans="1:30" s="12" customFormat="1" ht="15">
      <c r="A18" s="44" t="s">
        <v>108</v>
      </c>
      <c r="B18" s="26" t="s">
        <v>104</v>
      </c>
      <c r="C18" s="27">
        <v>2436708</v>
      </c>
      <c r="D18" s="27">
        <v>0</v>
      </c>
      <c r="E18" s="27">
        <v>0</v>
      </c>
      <c r="F18" s="27">
        <v>2436708</v>
      </c>
      <c r="G18" s="27">
        <v>0</v>
      </c>
      <c r="H18" s="27">
        <v>0</v>
      </c>
      <c r="I18" s="27">
        <v>0</v>
      </c>
      <c r="J18" s="27"/>
      <c r="K18" s="27">
        <v>0</v>
      </c>
      <c r="L18" s="27"/>
      <c r="M18" s="27"/>
      <c r="N18" s="27"/>
      <c r="O18" s="27"/>
      <c r="P18" s="28">
        <f>SUM(D18:O18)</f>
        <v>2436708</v>
      </c>
      <c r="Q18" s="27">
        <v>0</v>
      </c>
      <c r="R18" s="27"/>
      <c r="S18" s="27">
        <v>2436708</v>
      </c>
      <c r="T18" s="27">
        <v>0</v>
      </c>
      <c r="U18" s="27">
        <v>0</v>
      </c>
      <c r="V18" s="27">
        <v>0</v>
      </c>
      <c r="W18" s="27"/>
      <c r="X18" s="27">
        <v>0</v>
      </c>
      <c r="Y18" s="27"/>
      <c r="Z18" s="27"/>
      <c r="AA18" s="27"/>
      <c r="AB18" s="27"/>
      <c r="AC18" s="29">
        <f>SUM(Q18:AB18)</f>
        <v>2436708</v>
      </c>
      <c r="AD18" s="87"/>
    </row>
    <row r="19" spans="1:30" s="12" customFormat="1" ht="15.75">
      <c r="A19" s="44" t="s">
        <v>124</v>
      </c>
      <c r="B19" s="126" t="s">
        <v>96</v>
      </c>
      <c r="C19" s="128">
        <f>SUM(C20)</f>
        <v>175108.64</v>
      </c>
      <c r="D19" s="22">
        <v>0</v>
      </c>
      <c r="E19" s="27">
        <v>0</v>
      </c>
      <c r="F19" s="22"/>
      <c r="G19" s="128">
        <f>G20</f>
        <v>0</v>
      </c>
      <c r="H19" s="128">
        <f>H20</f>
        <v>175108.64</v>
      </c>
      <c r="I19" s="22">
        <v>0</v>
      </c>
      <c r="J19" s="27"/>
      <c r="K19" s="128">
        <f>SUM(K20)</f>
        <v>0</v>
      </c>
      <c r="L19" s="22"/>
      <c r="M19" s="22"/>
      <c r="N19" s="22"/>
      <c r="O19" s="22"/>
      <c r="P19" s="28">
        <f>SUM(D19:O19)</f>
        <v>175108.64</v>
      </c>
      <c r="Q19" s="22">
        <v>0</v>
      </c>
      <c r="R19" s="22"/>
      <c r="S19" s="22"/>
      <c r="T19" s="22">
        <v>0</v>
      </c>
      <c r="U19" s="128">
        <f>SUM(U20)</f>
        <v>175108.64</v>
      </c>
      <c r="V19" s="22">
        <v>0</v>
      </c>
      <c r="W19" s="27"/>
      <c r="X19" s="128">
        <f>SUM(X20)</f>
        <v>0</v>
      </c>
      <c r="Y19" s="22"/>
      <c r="Z19" s="22"/>
      <c r="AA19" s="22"/>
      <c r="AB19" s="22"/>
      <c r="AC19" s="128">
        <f>SUM(AC20)</f>
        <v>175108.64</v>
      </c>
      <c r="AD19" s="87"/>
    </row>
    <row r="20" spans="1:30" s="12" customFormat="1" ht="15.75" thickBot="1">
      <c r="A20" s="44" t="s">
        <v>113</v>
      </c>
      <c r="B20" s="26" t="s">
        <v>99</v>
      </c>
      <c r="C20" s="22">
        <v>175108.64</v>
      </c>
      <c r="D20" s="22">
        <v>0</v>
      </c>
      <c r="E20" s="27">
        <v>0</v>
      </c>
      <c r="F20" s="22"/>
      <c r="G20" s="22">
        <v>0</v>
      </c>
      <c r="H20" s="22">
        <v>175108.64</v>
      </c>
      <c r="I20" s="22">
        <v>0</v>
      </c>
      <c r="J20" s="27"/>
      <c r="K20" s="22">
        <v>0</v>
      </c>
      <c r="L20" s="22"/>
      <c r="M20" s="22"/>
      <c r="N20" s="22"/>
      <c r="O20" s="22"/>
      <c r="P20" s="28">
        <f>SUM(D20:O20)</f>
        <v>175108.64</v>
      </c>
      <c r="Q20" s="22">
        <v>0</v>
      </c>
      <c r="R20" s="22"/>
      <c r="S20" s="22"/>
      <c r="T20" s="22">
        <v>0</v>
      </c>
      <c r="U20" s="22">
        <v>175108.64</v>
      </c>
      <c r="V20" s="22">
        <v>0</v>
      </c>
      <c r="W20" s="27"/>
      <c r="X20" s="27">
        <v>0</v>
      </c>
      <c r="Y20" s="22"/>
      <c r="Z20" s="22"/>
      <c r="AA20" s="22"/>
      <c r="AB20" s="22"/>
      <c r="AC20" s="29">
        <f>SUM(Q20:AB20)</f>
        <v>175108.64</v>
      </c>
      <c r="AD20" s="87"/>
    </row>
    <row r="21" spans="1:30" s="30" customFormat="1" ht="16.5" thickBot="1">
      <c r="A21" s="84"/>
      <c r="B21" s="72" t="s">
        <v>62</v>
      </c>
      <c r="C21" s="34">
        <f aca="true" t="shared" si="4" ref="C21:AC21">SUM(C22:C22)</f>
        <v>19188014.3</v>
      </c>
      <c r="D21" s="34">
        <f t="shared" si="4"/>
        <v>0</v>
      </c>
      <c r="E21" s="34">
        <f t="shared" si="4"/>
        <v>0</v>
      </c>
      <c r="F21" s="34">
        <f t="shared" si="4"/>
        <v>10979752.05</v>
      </c>
      <c r="G21" s="34">
        <f t="shared" si="4"/>
        <v>3328372.45</v>
      </c>
      <c r="H21" s="34">
        <f t="shared" si="4"/>
        <v>1219972.45</v>
      </c>
      <c r="I21" s="34">
        <f t="shared" si="4"/>
        <v>0</v>
      </c>
      <c r="J21" s="34">
        <f t="shared" si="4"/>
        <v>0</v>
      </c>
      <c r="K21" s="34">
        <f t="shared" si="4"/>
        <v>0</v>
      </c>
      <c r="L21" s="34">
        <f t="shared" si="4"/>
        <v>0</v>
      </c>
      <c r="M21" s="34">
        <f t="shared" si="4"/>
        <v>0</v>
      </c>
      <c r="N21" s="34">
        <f t="shared" si="4"/>
        <v>0</v>
      </c>
      <c r="O21" s="34">
        <f t="shared" si="4"/>
        <v>0</v>
      </c>
      <c r="P21" s="34">
        <f t="shared" si="4"/>
        <v>15528096.95</v>
      </c>
      <c r="Q21" s="34">
        <f t="shared" si="4"/>
        <v>0</v>
      </c>
      <c r="R21" s="34">
        <f t="shared" si="4"/>
        <v>0</v>
      </c>
      <c r="S21" s="34">
        <f t="shared" si="4"/>
        <v>10979752.05</v>
      </c>
      <c r="T21" s="34">
        <f t="shared" si="4"/>
        <v>3328372.45</v>
      </c>
      <c r="U21" s="34">
        <f t="shared" si="4"/>
        <v>1219972.45</v>
      </c>
      <c r="V21" s="34">
        <f t="shared" si="4"/>
        <v>0</v>
      </c>
      <c r="W21" s="34">
        <f t="shared" si="4"/>
        <v>0</v>
      </c>
      <c r="X21" s="34">
        <f t="shared" si="4"/>
        <v>0</v>
      </c>
      <c r="Y21" s="34">
        <f t="shared" si="4"/>
        <v>0</v>
      </c>
      <c r="Z21" s="34">
        <f t="shared" si="4"/>
        <v>0</v>
      </c>
      <c r="AA21" s="34">
        <f t="shared" si="4"/>
        <v>0</v>
      </c>
      <c r="AB21" s="34">
        <f t="shared" si="4"/>
        <v>0</v>
      </c>
      <c r="AC21" s="34">
        <f t="shared" si="4"/>
        <v>15528096.95</v>
      </c>
      <c r="AD21" s="87"/>
    </row>
    <row r="22" spans="1:30" s="30" customFormat="1" ht="16.5" thickBot="1">
      <c r="A22" s="47" t="s">
        <v>80</v>
      </c>
      <c r="B22" s="26" t="s">
        <v>60</v>
      </c>
      <c r="C22" s="137">
        <v>19188014.3</v>
      </c>
      <c r="D22" s="136"/>
      <c r="E22" s="137">
        <v>0</v>
      </c>
      <c r="F22" s="137">
        <v>10979752.05</v>
      </c>
      <c r="G22" s="48">
        <v>3328372.45</v>
      </c>
      <c r="H22" s="48">
        <v>1219972.45</v>
      </c>
      <c r="I22" s="136">
        <v>0</v>
      </c>
      <c r="J22" s="136"/>
      <c r="K22" s="137">
        <v>0</v>
      </c>
      <c r="L22" s="137"/>
      <c r="M22" s="136"/>
      <c r="N22" s="136"/>
      <c r="O22" s="136"/>
      <c r="P22" s="28">
        <f>SUM(D22:O22)</f>
        <v>15528096.95</v>
      </c>
      <c r="Q22" s="136">
        <v>0</v>
      </c>
      <c r="R22" s="137"/>
      <c r="S22" s="137">
        <v>10979752.05</v>
      </c>
      <c r="T22" s="48">
        <v>3328372.45</v>
      </c>
      <c r="U22" s="48">
        <v>1219972.45</v>
      </c>
      <c r="V22" s="136">
        <v>0</v>
      </c>
      <c r="W22" s="136"/>
      <c r="X22" s="27">
        <v>0</v>
      </c>
      <c r="Y22" s="137"/>
      <c r="Z22" s="136"/>
      <c r="AA22" s="136"/>
      <c r="AB22" s="136"/>
      <c r="AC22" s="29">
        <f>SUM(Q22:AB22)</f>
        <v>15528096.95</v>
      </c>
      <c r="AD22" s="87"/>
    </row>
    <row r="23" spans="1:30" s="25" customFormat="1" ht="18.75" thickBot="1">
      <c r="A23" s="236" t="s">
        <v>50</v>
      </c>
      <c r="B23" s="237"/>
      <c r="C23" s="31">
        <f aca="true" t="shared" si="5" ref="C23:AC23">SUM(C14+C21)</f>
        <v>24604002.94</v>
      </c>
      <c r="D23" s="31">
        <f t="shared" si="5"/>
        <v>0</v>
      </c>
      <c r="E23" s="31">
        <f t="shared" si="5"/>
        <v>0</v>
      </c>
      <c r="F23" s="31">
        <f t="shared" si="5"/>
        <v>13416460.05</v>
      </c>
      <c r="G23" s="31">
        <f t="shared" si="5"/>
        <v>6132544.45</v>
      </c>
      <c r="H23" s="31">
        <f t="shared" si="5"/>
        <v>1395081.0899999999</v>
      </c>
      <c r="I23" s="31">
        <f t="shared" si="5"/>
        <v>0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31">
        <f t="shared" si="5"/>
        <v>0</v>
      </c>
      <c r="O23" s="31">
        <f t="shared" si="5"/>
        <v>0</v>
      </c>
      <c r="P23" s="31">
        <f t="shared" si="5"/>
        <v>20944085.59</v>
      </c>
      <c r="Q23" s="31">
        <f t="shared" si="5"/>
        <v>0</v>
      </c>
      <c r="R23" s="31">
        <f t="shared" si="5"/>
        <v>0</v>
      </c>
      <c r="S23" s="31">
        <f t="shared" si="5"/>
        <v>13416460.05</v>
      </c>
      <c r="T23" s="31">
        <f t="shared" si="5"/>
        <v>6132544.45</v>
      </c>
      <c r="U23" s="31">
        <f t="shared" si="5"/>
        <v>1395081.0899999999</v>
      </c>
      <c r="V23" s="31">
        <f t="shared" si="5"/>
        <v>0</v>
      </c>
      <c r="W23" s="31">
        <f t="shared" si="5"/>
        <v>0</v>
      </c>
      <c r="X23" s="31">
        <f t="shared" si="5"/>
        <v>0</v>
      </c>
      <c r="Y23" s="31">
        <f t="shared" si="5"/>
        <v>0</v>
      </c>
      <c r="Z23" s="31">
        <f t="shared" si="5"/>
        <v>0</v>
      </c>
      <c r="AA23" s="31">
        <f t="shared" si="5"/>
        <v>0</v>
      </c>
      <c r="AB23" s="31">
        <f t="shared" si="5"/>
        <v>0</v>
      </c>
      <c r="AC23" s="80">
        <f t="shared" si="5"/>
        <v>20944085.59</v>
      </c>
      <c r="AD23" s="87"/>
    </row>
    <row r="24" spans="1:30" ht="12.75">
      <c r="A24" s="114" t="s">
        <v>119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1"/>
      <c r="AD24" s="87"/>
    </row>
    <row r="25" spans="1:30" ht="12.7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6"/>
      <c r="AD25" s="87"/>
    </row>
    <row r="26" spans="1:30" ht="12.7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6"/>
      <c r="AD26" s="87"/>
    </row>
    <row r="27" spans="1:30" ht="12.75">
      <c r="A27" s="4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6"/>
      <c r="AD27" s="87"/>
    </row>
    <row r="28" spans="1:29" ht="12.75">
      <c r="A28" s="62">
        <f ca="1">TODAY()</f>
        <v>39757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6"/>
    </row>
    <row r="29" spans="1:29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</row>
    <row r="30" spans="1:29" ht="12.7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6"/>
    </row>
    <row r="31" spans="1:29" ht="13.5" thickBot="1">
      <c r="A31" s="4"/>
      <c r="B31" s="76" t="s">
        <v>86</v>
      </c>
      <c r="C31" s="2"/>
      <c r="D31" s="5" t="s">
        <v>87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2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6"/>
    </row>
    <row r="32" spans="1:29" ht="12.75">
      <c r="A32" s="4"/>
      <c r="B32" s="77" t="s">
        <v>134</v>
      </c>
      <c r="C32" s="3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242"/>
    </row>
    <row r="33" spans="1:29" ht="12.7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6"/>
    </row>
    <row r="34" spans="1:29" ht="12.75">
      <c r="A34" s="36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6"/>
    </row>
    <row r="35" spans="1:29" ht="13.5" thickBot="1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9"/>
    </row>
  </sheetData>
  <mergeCells count="10">
    <mergeCell ref="Q32:AC32"/>
    <mergeCell ref="A1:AC1"/>
    <mergeCell ref="A2:AC2"/>
    <mergeCell ref="A3:AC3"/>
    <mergeCell ref="A4:AC4"/>
    <mergeCell ref="A5:AC5"/>
    <mergeCell ref="A7:B7"/>
    <mergeCell ref="A8:B8"/>
    <mergeCell ref="A23:B23"/>
    <mergeCell ref="D32:P32"/>
  </mergeCells>
  <printOptions horizontalCentered="1" verticalCentered="1"/>
  <pageMargins left="0.94" right="0.65" top="0.7874015748031497" bottom="0.5118110236220472" header="0" footer="0.1968503937007874"/>
  <pageSetup horizontalDpi="300" verticalDpi="300" orientation="landscape" paperSize="5" scale="85" r:id="rId1"/>
  <headerFooter alignWithMargins="0">
    <oddHeader>&amp;CHACIENDA 2007</oddHeader>
    <oddFooter>&amp;CPágina &amp;P&amp;R&amp;F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P82"/>
  <sheetViews>
    <sheetView tabSelected="1" zoomScale="75" zoomScaleNormal="75" workbookViewId="0" topLeftCell="A1">
      <pane xSplit="2" ySplit="11" topLeftCell="C12" activePane="bottomRight" state="frozen"/>
      <selection pane="topLeft" activeCell="AI6" sqref="AI1:AO16384"/>
      <selection pane="topRight" activeCell="C1" sqref="C1"/>
      <selection pane="bottomLeft" activeCell="A54" sqref="A54"/>
      <selection pane="bottomRight" activeCell="A4" sqref="A3:AP4"/>
    </sheetView>
  </sheetViews>
  <sheetFormatPr defaultColWidth="11.421875" defaultRowHeight="12.75"/>
  <cols>
    <col min="1" max="1" width="23.00390625" style="1" customWidth="1"/>
    <col min="2" max="2" width="66.7109375" style="1" customWidth="1"/>
    <col min="3" max="3" width="22.57421875" style="1" customWidth="1"/>
    <col min="4" max="4" width="19.140625" style="1" hidden="1" customWidth="1"/>
    <col min="5" max="5" width="20.8515625" style="1" hidden="1" customWidth="1"/>
    <col min="6" max="6" width="19.7109375" style="1" hidden="1" customWidth="1"/>
    <col min="7" max="7" width="21.57421875" style="1" hidden="1" customWidth="1"/>
    <col min="8" max="8" width="21.140625" style="1" hidden="1" customWidth="1"/>
    <col min="9" max="9" width="19.140625" style="1" hidden="1" customWidth="1"/>
    <col min="10" max="10" width="21.8515625" style="1" hidden="1" customWidth="1"/>
    <col min="11" max="11" width="22.140625" style="1" hidden="1" customWidth="1"/>
    <col min="12" max="12" width="22.28125" style="1" customWidth="1"/>
    <col min="13" max="13" width="22.421875" style="1" hidden="1" customWidth="1"/>
    <col min="14" max="14" width="22.57421875" style="1" hidden="1" customWidth="1"/>
    <col min="15" max="15" width="22.7109375" style="1" hidden="1" customWidth="1"/>
    <col min="16" max="16" width="23.7109375" style="1" customWidth="1"/>
    <col min="17" max="17" width="21.140625" style="1" hidden="1" customWidth="1"/>
    <col min="18" max="19" width="20.28125" style="1" hidden="1" customWidth="1"/>
    <col min="20" max="20" width="23.8515625" style="1" hidden="1" customWidth="1"/>
    <col min="21" max="21" width="21.28125" style="1" hidden="1" customWidth="1"/>
    <col min="22" max="22" width="19.140625" style="1" hidden="1" customWidth="1"/>
    <col min="23" max="24" width="20.7109375" style="1" hidden="1" customWidth="1"/>
    <col min="25" max="25" width="21.00390625" style="1" customWidth="1"/>
    <col min="26" max="26" width="21.00390625" style="1" hidden="1" customWidth="1"/>
    <col min="27" max="27" width="19.140625" style="1" hidden="1" customWidth="1"/>
    <col min="28" max="28" width="21.00390625" style="1" hidden="1" customWidth="1"/>
    <col min="29" max="29" width="20.28125" style="1" customWidth="1"/>
    <col min="30" max="30" width="21.28125" style="1" hidden="1" customWidth="1"/>
    <col min="31" max="31" width="19.421875" style="1" hidden="1" customWidth="1"/>
    <col min="32" max="32" width="20.28125" style="1" hidden="1" customWidth="1"/>
    <col min="33" max="33" width="22.140625" style="1" hidden="1" customWidth="1"/>
    <col min="34" max="34" width="21.57421875" style="1" hidden="1" customWidth="1"/>
    <col min="35" max="35" width="20.140625" style="1" hidden="1" customWidth="1"/>
    <col min="36" max="36" width="22.8515625" style="1" hidden="1" customWidth="1"/>
    <col min="37" max="37" width="23.00390625" style="1" hidden="1" customWidth="1"/>
    <col min="38" max="38" width="22.140625" style="1" customWidth="1"/>
    <col min="39" max="39" width="23.28125" style="1" hidden="1" customWidth="1"/>
    <col min="40" max="40" width="19.8515625" style="1" hidden="1" customWidth="1"/>
    <col min="41" max="41" width="24.00390625" style="1" hidden="1" customWidth="1"/>
    <col min="42" max="42" width="22.28125" style="1" customWidth="1"/>
    <col min="43" max="16384" width="11.421875" style="1" customWidth="1"/>
  </cols>
  <sheetData>
    <row r="1" spans="1:42" ht="12.75">
      <c r="A1" s="246" t="s">
        <v>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  <c r="AP1" s="248"/>
    </row>
    <row r="2" spans="1:42" ht="12.75">
      <c r="A2" s="243" t="s">
        <v>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5"/>
    </row>
    <row r="3" spans="1:42" ht="12.75">
      <c r="A3" s="243" t="s">
        <v>51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5"/>
    </row>
    <row r="4" spans="1:42" ht="12.75">
      <c r="A4" s="243" t="s">
        <v>52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5"/>
    </row>
    <row r="5" spans="1:42" ht="12.75">
      <c r="A5" s="243" t="s">
        <v>140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5"/>
    </row>
    <row r="6" spans="1:42" ht="12.75">
      <c r="A6" s="166" t="s">
        <v>4</v>
      </c>
      <c r="B6" s="91"/>
      <c r="C6" s="168" t="s">
        <v>48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169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9" t="s">
        <v>8</v>
      </c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170" t="s">
        <v>141</v>
      </c>
    </row>
    <row r="7" spans="1:42" ht="15" customHeight="1">
      <c r="A7" s="166" t="s">
        <v>5</v>
      </c>
      <c r="B7" s="171"/>
      <c r="C7" s="58" t="s">
        <v>57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169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9" t="s">
        <v>9</v>
      </c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172">
        <v>2008</v>
      </c>
    </row>
    <row r="8" spans="1:42" ht="13.5" thickBot="1">
      <c r="A8" s="54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6"/>
    </row>
    <row r="9" spans="1:42" ht="12.75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</row>
    <row r="10" spans="1:42" ht="12.75">
      <c r="A10" s="104" t="s">
        <v>40</v>
      </c>
      <c r="B10" s="104" t="s">
        <v>42</v>
      </c>
      <c r="C10" s="104" t="s">
        <v>43</v>
      </c>
      <c r="D10" s="104" t="s">
        <v>44</v>
      </c>
      <c r="E10" s="104" t="s">
        <v>44</v>
      </c>
      <c r="F10" s="104" t="s">
        <v>44</v>
      </c>
      <c r="G10" s="104" t="s">
        <v>44</v>
      </c>
      <c r="H10" s="104" t="s">
        <v>44</v>
      </c>
      <c r="I10" s="104" t="s">
        <v>44</v>
      </c>
      <c r="J10" s="104" t="s">
        <v>44</v>
      </c>
      <c r="K10" s="104" t="s">
        <v>44</v>
      </c>
      <c r="L10" s="104" t="s">
        <v>44</v>
      </c>
      <c r="M10" s="104" t="s">
        <v>44</v>
      </c>
      <c r="N10" s="104" t="s">
        <v>44</v>
      </c>
      <c r="O10" s="104" t="s">
        <v>44</v>
      </c>
      <c r="P10" s="104" t="s">
        <v>44</v>
      </c>
      <c r="Q10" s="104" t="s">
        <v>45</v>
      </c>
      <c r="R10" s="104" t="s">
        <v>45</v>
      </c>
      <c r="S10" s="104" t="s">
        <v>45</v>
      </c>
      <c r="T10" s="104" t="s">
        <v>45</v>
      </c>
      <c r="U10" s="104" t="s">
        <v>45</v>
      </c>
      <c r="V10" s="104" t="s">
        <v>45</v>
      </c>
      <c r="W10" s="104" t="s">
        <v>45</v>
      </c>
      <c r="X10" s="104" t="s">
        <v>45</v>
      </c>
      <c r="Y10" s="104" t="s">
        <v>45</v>
      </c>
      <c r="Z10" s="104" t="s">
        <v>45</v>
      </c>
      <c r="AA10" s="104" t="s">
        <v>45</v>
      </c>
      <c r="AB10" s="104" t="s">
        <v>45</v>
      </c>
      <c r="AC10" s="104" t="s">
        <v>45</v>
      </c>
      <c r="AD10" s="104" t="s">
        <v>46</v>
      </c>
      <c r="AE10" s="104" t="s">
        <v>46</v>
      </c>
      <c r="AF10" s="104" t="s">
        <v>46</v>
      </c>
      <c r="AG10" s="104" t="s">
        <v>46</v>
      </c>
      <c r="AH10" s="104" t="s">
        <v>46</v>
      </c>
      <c r="AI10" s="104" t="s">
        <v>46</v>
      </c>
      <c r="AJ10" s="104" t="s">
        <v>46</v>
      </c>
      <c r="AK10" s="104" t="s">
        <v>46</v>
      </c>
      <c r="AL10" s="104" t="s">
        <v>46</v>
      </c>
      <c r="AM10" s="104" t="s">
        <v>46</v>
      </c>
      <c r="AN10" s="104" t="s">
        <v>46</v>
      </c>
      <c r="AO10" s="104" t="s">
        <v>46</v>
      </c>
      <c r="AP10" s="104" t="s">
        <v>46</v>
      </c>
    </row>
    <row r="11" spans="1:42" ht="13.5" thickBot="1">
      <c r="A11" s="173" t="s">
        <v>41</v>
      </c>
      <c r="B11" s="173"/>
      <c r="C11" s="173" t="s">
        <v>12</v>
      </c>
      <c r="D11" s="173" t="s">
        <v>13</v>
      </c>
      <c r="E11" s="173" t="s">
        <v>14</v>
      </c>
      <c r="F11" s="173" t="s">
        <v>15</v>
      </c>
      <c r="G11" s="173" t="s">
        <v>16</v>
      </c>
      <c r="H11" s="173" t="s">
        <v>17</v>
      </c>
      <c r="I11" s="173" t="s">
        <v>18</v>
      </c>
      <c r="J11" s="173" t="s">
        <v>19</v>
      </c>
      <c r="K11" s="173" t="s">
        <v>20</v>
      </c>
      <c r="L11" s="173" t="s">
        <v>21</v>
      </c>
      <c r="M11" s="173" t="s">
        <v>22</v>
      </c>
      <c r="N11" s="173" t="s">
        <v>23</v>
      </c>
      <c r="O11" s="173" t="s">
        <v>24</v>
      </c>
      <c r="P11" s="173" t="s">
        <v>25</v>
      </c>
      <c r="Q11" s="173" t="s">
        <v>13</v>
      </c>
      <c r="R11" s="173" t="s">
        <v>14</v>
      </c>
      <c r="S11" s="173" t="s">
        <v>15</v>
      </c>
      <c r="T11" s="173" t="s">
        <v>16</v>
      </c>
      <c r="U11" s="173" t="s">
        <v>28</v>
      </c>
      <c r="V11" s="173" t="s">
        <v>29</v>
      </c>
      <c r="W11" s="173" t="s">
        <v>30</v>
      </c>
      <c r="X11" s="173" t="s">
        <v>20</v>
      </c>
      <c r="Y11" s="173" t="s">
        <v>21</v>
      </c>
      <c r="Z11" s="173" t="s">
        <v>31</v>
      </c>
      <c r="AA11" s="173" t="s">
        <v>23</v>
      </c>
      <c r="AB11" s="173" t="s">
        <v>24</v>
      </c>
      <c r="AC11" s="173" t="s">
        <v>47</v>
      </c>
      <c r="AD11" s="173" t="s">
        <v>13</v>
      </c>
      <c r="AE11" s="173" t="s">
        <v>14</v>
      </c>
      <c r="AF11" s="173" t="s">
        <v>15</v>
      </c>
      <c r="AG11" s="173" t="s">
        <v>16</v>
      </c>
      <c r="AH11" s="173" t="s">
        <v>28</v>
      </c>
      <c r="AI11" s="173" t="s">
        <v>29</v>
      </c>
      <c r="AJ11" s="173" t="s">
        <v>30</v>
      </c>
      <c r="AK11" s="173" t="s">
        <v>20</v>
      </c>
      <c r="AL11" s="173" t="s">
        <v>21</v>
      </c>
      <c r="AM11" s="173" t="s">
        <v>31</v>
      </c>
      <c r="AN11" s="173" t="s">
        <v>23</v>
      </c>
      <c r="AO11" s="173" t="s">
        <v>24</v>
      </c>
      <c r="AP11" s="173" t="s">
        <v>25</v>
      </c>
    </row>
    <row r="12" spans="1:42" s="174" customFormat="1" ht="12" thickBot="1">
      <c r="A12" s="101">
        <v>1</v>
      </c>
      <c r="B12" s="101">
        <v>2</v>
      </c>
      <c r="C12" s="101"/>
      <c r="D12" s="101">
        <v>3</v>
      </c>
      <c r="E12" s="101">
        <v>3</v>
      </c>
      <c r="F12" s="101">
        <v>3</v>
      </c>
      <c r="G12" s="101">
        <v>3</v>
      </c>
      <c r="H12" s="101">
        <v>3</v>
      </c>
      <c r="I12" s="101">
        <v>3</v>
      </c>
      <c r="J12" s="101">
        <v>3</v>
      </c>
      <c r="K12" s="101">
        <v>3</v>
      </c>
      <c r="L12" s="101">
        <v>3</v>
      </c>
      <c r="M12" s="101">
        <v>3</v>
      </c>
      <c r="N12" s="101">
        <v>3</v>
      </c>
      <c r="O12" s="101">
        <v>3</v>
      </c>
      <c r="P12" s="101">
        <v>4</v>
      </c>
      <c r="Q12" s="101">
        <v>5</v>
      </c>
      <c r="R12" s="101">
        <v>5</v>
      </c>
      <c r="S12" s="101">
        <v>5</v>
      </c>
      <c r="T12" s="101">
        <v>5</v>
      </c>
      <c r="U12" s="101">
        <v>5</v>
      </c>
      <c r="V12" s="101">
        <v>5</v>
      </c>
      <c r="W12" s="101">
        <v>5</v>
      </c>
      <c r="X12" s="101">
        <v>5</v>
      </c>
      <c r="Y12" s="101">
        <v>5</v>
      </c>
      <c r="Z12" s="101">
        <v>5</v>
      </c>
      <c r="AA12" s="101">
        <v>5</v>
      </c>
      <c r="AB12" s="101">
        <v>5</v>
      </c>
      <c r="AC12" s="101">
        <v>6</v>
      </c>
      <c r="AD12" s="101">
        <v>7</v>
      </c>
      <c r="AE12" s="101">
        <v>7</v>
      </c>
      <c r="AF12" s="101">
        <v>7</v>
      </c>
      <c r="AG12" s="101">
        <v>7</v>
      </c>
      <c r="AH12" s="101">
        <v>7</v>
      </c>
      <c r="AI12" s="101">
        <v>7</v>
      </c>
      <c r="AJ12" s="101">
        <v>7</v>
      </c>
      <c r="AK12" s="101">
        <v>7</v>
      </c>
      <c r="AL12" s="101">
        <v>7</v>
      </c>
      <c r="AM12" s="101">
        <v>7</v>
      </c>
      <c r="AN12" s="101">
        <v>7</v>
      </c>
      <c r="AO12" s="101">
        <v>7</v>
      </c>
      <c r="AP12" s="101">
        <v>8</v>
      </c>
    </row>
    <row r="13" spans="1:42" s="30" customFormat="1" ht="13.5" hidden="1" thickBot="1">
      <c r="A13" s="175"/>
      <c r="B13" s="176" t="s">
        <v>142</v>
      </c>
      <c r="C13" s="177">
        <f aca="true" t="shared" si="0" ref="C13:AP13">SUM(C14,C42,C55)</f>
        <v>18535000000</v>
      </c>
      <c r="D13" s="177">
        <f t="shared" si="0"/>
        <v>1974927892</v>
      </c>
      <c r="E13" s="177">
        <f t="shared" si="0"/>
        <v>0</v>
      </c>
      <c r="F13" s="177">
        <f t="shared" si="0"/>
        <v>0</v>
      </c>
      <c r="G13" s="177">
        <f t="shared" si="0"/>
        <v>0</v>
      </c>
      <c r="H13" s="177">
        <f t="shared" si="0"/>
        <v>0</v>
      </c>
      <c r="I13" s="177">
        <f t="shared" si="0"/>
        <v>0</v>
      </c>
      <c r="J13" s="177">
        <f t="shared" si="0"/>
        <v>0</v>
      </c>
      <c r="K13" s="177">
        <f t="shared" si="0"/>
        <v>0</v>
      </c>
      <c r="L13" s="177">
        <f t="shared" si="0"/>
        <v>0</v>
      </c>
      <c r="M13" s="177">
        <f t="shared" si="0"/>
        <v>0</v>
      </c>
      <c r="N13" s="177">
        <f t="shared" si="0"/>
        <v>0</v>
      </c>
      <c r="O13" s="177">
        <f t="shared" si="0"/>
        <v>0</v>
      </c>
      <c r="P13" s="177">
        <f t="shared" si="0"/>
        <v>1974927892</v>
      </c>
      <c r="Q13" s="177">
        <f t="shared" si="0"/>
        <v>1000475167</v>
      </c>
      <c r="R13" s="177">
        <f t="shared" si="0"/>
        <v>0</v>
      </c>
      <c r="S13" s="177">
        <f t="shared" si="0"/>
        <v>0</v>
      </c>
      <c r="T13" s="177">
        <f t="shared" si="0"/>
        <v>0</v>
      </c>
      <c r="U13" s="177">
        <f t="shared" si="0"/>
        <v>0</v>
      </c>
      <c r="V13" s="177">
        <f t="shared" si="0"/>
        <v>0</v>
      </c>
      <c r="W13" s="177">
        <f t="shared" si="0"/>
        <v>0</v>
      </c>
      <c r="X13" s="177">
        <f t="shared" si="0"/>
        <v>0</v>
      </c>
      <c r="Y13" s="177">
        <f t="shared" si="0"/>
        <v>0</v>
      </c>
      <c r="Z13" s="177">
        <f t="shared" si="0"/>
        <v>0</v>
      </c>
      <c r="AA13" s="177">
        <f t="shared" si="0"/>
        <v>0</v>
      </c>
      <c r="AB13" s="177">
        <f t="shared" si="0"/>
        <v>0</v>
      </c>
      <c r="AC13" s="177">
        <f t="shared" si="0"/>
        <v>1000475167</v>
      </c>
      <c r="AD13" s="177">
        <f t="shared" si="0"/>
        <v>705613393</v>
      </c>
      <c r="AE13" s="177">
        <f t="shared" si="0"/>
        <v>0</v>
      </c>
      <c r="AF13" s="177">
        <f t="shared" si="0"/>
        <v>0</v>
      </c>
      <c r="AG13" s="177">
        <f t="shared" si="0"/>
        <v>0</v>
      </c>
      <c r="AH13" s="177">
        <f t="shared" si="0"/>
        <v>0</v>
      </c>
      <c r="AI13" s="177">
        <f t="shared" si="0"/>
        <v>0</v>
      </c>
      <c r="AJ13" s="177">
        <f t="shared" si="0"/>
        <v>0</v>
      </c>
      <c r="AK13" s="177">
        <f t="shared" si="0"/>
        <v>0</v>
      </c>
      <c r="AL13" s="177">
        <f t="shared" si="0"/>
        <v>0</v>
      </c>
      <c r="AM13" s="177">
        <f t="shared" si="0"/>
        <v>0</v>
      </c>
      <c r="AN13" s="177">
        <f t="shared" si="0"/>
        <v>0</v>
      </c>
      <c r="AO13" s="177">
        <f t="shared" si="0"/>
        <v>0</v>
      </c>
      <c r="AP13" s="177">
        <f t="shared" si="0"/>
        <v>705613393</v>
      </c>
    </row>
    <row r="14" spans="1:42" s="30" customFormat="1" ht="13.5" hidden="1" thickBot="1">
      <c r="A14" s="175"/>
      <c r="B14" s="176" t="s">
        <v>63</v>
      </c>
      <c r="C14" s="177">
        <f aca="true" t="shared" si="1" ref="C14:AP14">SUM(C15:C41)</f>
        <v>16603000000</v>
      </c>
      <c r="D14" s="177">
        <f t="shared" si="1"/>
        <v>1015734526</v>
      </c>
      <c r="E14" s="177">
        <f t="shared" si="1"/>
        <v>0</v>
      </c>
      <c r="F14" s="177">
        <f t="shared" si="1"/>
        <v>0</v>
      </c>
      <c r="G14" s="177">
        <f t="shared" si="1"/>
        <v>0</v>
      </c>
      <c r="H14" s="177">
        <f t="shared" si="1"/>
        <v>0</v>
      </c>
      <c r="I14" s="177">
        <f t="shared" si="1"/>
        <v>0</v>
      </c>
      <c r="J14" s="177">
        <f t="shared" si="1"/>
        <v>0</v>
      </c>
      <c r="K14" s="177">
        <f t="shared" si="1"/>
        <v>0</v>
      </c>
      <c r="L14" s="177">
        <f t="shared" si="1"/>
        <v>0</v>
      </c>
      <c r="M14" s="177">
        <f t="shared" si="1"/>
        <v>0</v>
      </c>
      <c r="N14" s="177">
        <f t="shared" si="1"/>
        <v>0</v>
      </c>
      <c r="O14" s="177">
        <f t="shared" si="1"/>
        <v>0</v>
      </c>
      <c r="P14" s="177">
        <f t="shared" si="1"/>
        <v>1015734526</v>
      </c>
      <c r="Q14" s="177">
        <f t="shared" si="1"/>
        <v>996915466</v>
      </c>
      <c r="R14" s="177">
        <f t="shared" si="1"/>
        <v>0</v>
      </c>
      <c r="S14" s="177">
        <f t="shared" si="1"/>
        <v>0</v>
      </c>
      <c r="T14" s="177">
        <f t="shared" si="1"/>
        <v>0</v>
      </c>
      <c r="U14" s="177">
        <f t="shared" si="1"/>
        <v>0</v>
      </c>
      <c r="V14" s="177">
        <f t="shared" si="1"/>
        <v>0</v>
      </c>
      <c r="W14" s="177">
        <f t="shared" si="1"/>
        <v>0</v>
      </c>
      <c r="X14" s="177">
        <f t="shared" si="1"/>
        <v>0</v>
      </c>
      <c r="Y14" s="177">
        <f t="shared" si="1"/>
        <v>0</v>
      </c>
      <c r="Z14" s="177">
        <f t="shared" si="1"/>
        <v>0</v>
      </c>
      <c r="AA14" s="177">
        <f t="shared" si="1"/>
        <v>0</v>
      </c>
      <c r="AB14" s="177">
        <f t="shared" si="1"/>
        <v>0</v>
      </c>
      <c r="AC14" s="177">
        <f t="shared" si="1"/>
        <v>996915466</v>
      </c>
      <c r="AD14" s="177">
        <f t="shared" si="1"/>
        <v>703425947</v>
      </c>
      <c r="AE14" s="177">
        <f t="shared" si="1"/>
        <v>0</v>
      </c>
      <c r="AF14" s="177">
        <f t="shared" si="1"/>
        <v>0</v>
      </c>
      <c r="AG14" s="177">
        <f t="shared" si="1"/>
        <v>0</v>
      </c>
      <c r="AH14" s="177">
        <f t="shared" si="1"/>
        <v>0</v>
      </c>
      <c r="AI14" s="177">
        <f t="shared" si="1"/>
        <v>0</v>
      </c>
      <c r="AJ14" s="177">
        <f t="shared" si="1"/>
        <v>0</v>
      </c>
      <c r="AK14" s="177">
        <f t="shared" si="1"/>
        <v>0</v>
      </c>
      <c r="AL14" s="177">
        <f t="shared" si="1"/>
        <v>0</v>
      </c>
      <c r="AM14" s="177">
        <f t="shared" si="1"/>
        <v>0</v>
      </c>
      <c r="AN14" s="177">
        <f t="shared" si="1"/>
        <v>0</v>
      </c>
      <c r="AO14" s="177">
        <f t="shared" si="1"/>
        <v>0</v>
      </c>
      <c r="AP14" s="178">
        <f t="shared" si="1"/>
        <v>703425947</v>
      </c>
    </row>
    <row r="15" spans="1:42" s="184" customFormat="1" ht="13.5" hidden="1" thickBot="1">
      <c r="A15" s="179" t="s">
        <v>143</v>
      </c>
      <c r="B15" s="180" t="s">
        <v>144</v>
      </c>
      <c r="C15" s="181">
        <v>8593407733</v>
      </c>
      <c r="D15" s="181">
        <v>577057402</v>
      </c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2">
        <f aca="true" t="shared" si="2" ref="P15:P41">SUM(D15:O15)</f>
        <v>577057402</v>
      </c>
      <c r="Q15" s="181">
        <v>577057402</v>
      </c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2">
        <f aca="true" t="shared" si="3" ref="AC15:AC41">SUM(Q15:AB15)</f>
        <v>577057402</v>
      </c>
      <c r="AD15" s="181">
        <v>577057402</v>
      </c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3">
        <f aca="true" t="shared" si="4" ref="AP15:AP41">SUM(AD15:AO15)</f>
        <v>577057402</v>
      </c>
    </row>
    <row r="16" spans="1:42" s="184" customFormat="1" ht="13.5" hidden="1" thickBot="1">
      <c r="A16" s="47" t="s">
        <v>145</v>
      </c>
      <c r="B16" s="185" t="s">
        <v>146</v>
      </c>
      <c r="C16" s="186">
        <v>625592267</v>
      </c>
      <c r="D16" s="186">
        <v>15491132</v>
      </c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7">
        <f t="shared" si="2"/>
        <v>15491132</v>
      </c>
      <c r="Q16" s="186">
        <v>15491132</v>
      </c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7">
        <f t="shared" si="3"/>
        <v>15491132</v>
      </c>
      <c r="AD16" s="186">
        <v>15491132</v>
      </c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8">
        <f t="shared" si="4"/>
        <v>15491132</v>
      </c>
    </row>
    <row r="17" spans="1:42" s="184" customFormat="1" ht="13.5" hidden="1" thickBot="1">
      <c r="A17" s="47" t="s">
        <v>147</v>
      </c>
      <c r="B17" s="185" t="s">
        <v>148</v>
      </c>
      <c r="C17" s="186">
        <v>25000000</v>
      </c>
      <c r="D17" s="186">
        <v>985553</v>
      </c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7">
        <f t="shared" si="2"/>
        <v>985553</v>
      </c>
      <c r="Q17" s="186">
        <v>985553</v>
      </c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7">
        <f t="shared" si="3"/>
        <v>985553</v>
      </c>
      <c r="AD17" s="186">
        <v>985553</v>
      </c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8">
        <f t="shared" si="4"/>
        <v>985553</v>
      </c>
    </row>
    <row r="18" spans="1:42" s="184" customFormat="1" ht="13.5" hidden="1" thickBot="1">
      <c r="A18" s="47" t="s">
        <v>149</v>
      </c>
      <c r="B18" s="185" t="s">
        <v>150</v>
      </c>
      <c r="C18" s="186">
        <v>547000000</v>
      </c>
      <c r="D18" s="186">
        <v>40051658</v>
      </c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7">
        <f t="shared" si="2"/>
        <v>40051658</v>
      </c>
      <c r="Q18" s="186">
        <v>40051658</v>
      </c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7">
        <f t="shared" si="3"/>
        <v>40051658</v>
      </c>
      <c r="AD18" s="186">
        <v>40051658</v>
      </c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8">
        <f t="shared" si="4"/>
        <v>40051658</v>
      </c>
    </row>
    <row r="19" spans="1:42" s="184" customFormat="1" ht="13.5" hidden="1" thickBot="1">
      <c r="A19" s="47" t="s">
        <v>151</v>
      </c>
      <c r="B19" s="185" t="s">
        <v>152</v>
      </c>
      <c r="C19" s="186">
        <v>108153838</v>
      </c>
      <c r="D19" s="186">
        <v>8685381</v>
      </c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7">
        <f t="shared" si="2"/>
        <v>8685381</v>
      </c>
      <c r="Q19" s="186">
        <v>8685381</v>
      </c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7">
        <f t="shared" si="3"/>
        <v>8685381</v>
      </c>
      <c r="AD19" s="186">
        <v>8685381</v>
      </c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8">
        <f t="shared" si="4"/>
        <v>8685381</v>
      </c>
    </row>
    <row r="20" spans="1:42" s="184" customFormat="1" ht="13.5" hidden="1" thickBot="1">
      <c r="A20" s="47" t="s">
        <v>153</v>
      </c>
      <c r="B20" s="185" t="s">
        <v>154</v>
      </c>
      <c r="C20" s="186">
        <v>68609184</v>
      </c>
      <c r="D20" s="186">
        <v>4115858</v>
      </c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7">
        <f t="shared" si="2"/>
        <v>4115858</v>
      </c>
      <c r="Q20" s="186">
        <v>4115858</v>
      </c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7">
        <f t="shared" si="3"/>
        <v>4115858</v>
      </c>
      <c r="AD20" s="186">
        <v>4115858</v>
      </c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8">
        <f t="shared" si="4"/>
        <v>4115858</v>
      </c>
    </row>
    <row r="21" spans="1:42" s="184" customFormat="1" ht="13.5" hidden="1" thickBot="1">
      <c r="A21" s="47" t="s">
        <v>155</v>
      </c>
      <c r="B21" s="185" t="s">
        <v>156</v>
      </c>
      <c r="C21" s="186">
        <v>65227200</v>
      </c>
      <c r="D21" s="186">
        <v>4621888</v>
      </c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7">
        <f t="shared" si="2"/>
        <v>4621888</v>
      </c>
      <c r="Q21" s="186">
        <v>4621888</v>
      </c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7">
        <f t="shared" si="3"/>
        <v>4621888</v>
      </c>
      <c r="AD21" s="186">
        <v>4621888</v>
      </c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8">
        <f t="shared" si="4"/>
        <v>4621888</v>
      </c>
    </row>
    <row r="22" spans="1:42" s="184" customFormat="1" ht="13.5" hidden="1" thickBot="1">
      <c r="A22" s="47" t="s">
        <v>157</v>
      </c>
      <c r="B22" s="185" t="s">
        <v>158</v>
      </c>
      <c r="C22" s="186">
        <v>400864071</v>
      </c>
      <c r="D22" s="186">
        <v>638642</v>
      </c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7">
        <f t="shared" si="2"/>
        <v>638642</v>
      </c>
      <c r="Q22" s="186">
        <v>638642</v>
      </c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7">
        <f t="shared" si="3"/>
        <v>638642</v>
      </c>
      <c r="AD22" s="186">
        <v>638642</v>
      </c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8">
        <f t="shared" si="4"/>
        <v>638642</v>
      </c>
    </row>
    <row r="23" spans="1:42" s="184" customFormat="1" ht="13.5" hidden="1" thickBot="1">
      <c r="A23" s="47" t="s">
        <v>159</v>
      </c>
      <c r="B23" s="185" t="s">
        <v>160</v>
      </c>
      <c r="C23" s="186">
        <v>417566742</v>
      </c>
      <c r="D23" s="186">
        <v>11449986</v>
      </c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7">
        <f t="shared" si="2"/>
        <v>11449986</v>
      </c>
      <c r="Q23" s="186">
        <v>11449986</v>
      </c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7">
        <f t="shared" si="3"/>
        <v>11449986</v>
      </c>
      <c r="AD23" s="186">
        <v>11449986</v>
      </c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8">
        <f t="shared" si="4"/>
        <v>11449986</v>
      </c>
    </row>
    <row r="24" spans="1:42" s="184" customFormat="1" ht="13.5" hidden="1" thickBot="1">
      <c r="A24" s="47" t="s">
        <v>161</v>
      </c>
      <c r="B24" s="185" t="s">
        <v>162</v>
      </c>
      <c r="C24" s="186">
        <v>870013669</v>
      </c>
      <c r="D24" s="186">
        <v>0</v>
      </c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7">
        <f t="shared" si="2"/>
        <v>0</v>
      </c>
      <c r="Q24" s="186">
        <v>0</v>
      </c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7">
        <f t="shared" si="3"/>
        <v>0</v>
      </c>
      <c r="AD24" s="186">
        <v>0</v>
      </c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8">
        <f t="shared" si="4"/>
        <v>0</v>
      </c>
    </row>
    <row r="25" spans="1:42" s="184" customFormat="1" ht="13.5" hidden="1" thickBot="1">
      <c r="A25" s="47" t="s">
        <v>163</v>
      </c>
      <c r="B25" s="185" t="s">
        <v>164</v>
      </c>
      <c r="C25" s="186">
        <v>2391658</v>
      </c>
      <c r="D25" s="186">
        <v>211270</v>
      </c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7">
        <f t="shared" si="2"/>
        <v>211270</v>
      </c>
      <c r="Q25" s="186">
        <v>211270</v>
      </c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7">
        <f t="shared" si="3"/>
        <v>211270</v>
      </c>
      <c r="AD25" s="186">
        <v>211270</v>
      </c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8">
        <f t="shared" si="4"/>
        <v>211270</v>
      </c>
    </row>
    <row r="26" spans="1:42" s="184" customFormat="1" ht="13.5" hidden="1" thickBot="1">
      <c r="A26" s="47" t="s">
        <v>165</v>
      </c>
      <c r="B26" s="185" t="s">
        <v>166</v>
      </c>
      <c r="C26" s="186">
        <v>287373150</v>
      </c>
      <c r="D26" s="186">
        <v>23690046</v>
      </c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7">
        <f t="shared" si="2"/>
        <v>23690046</v>
      </c>
      <c r="Q26" s="186">
        <v>23690046</v>
      </c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7">
        <f t="shared" si="3"/>
        <v>23690046</v>
      </c>
      <c r="AD26" s="186">
        <v>23690046</v>
      </c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186"/>
      <c r="AP26" s="188">
        <f t="shared" si="4"/>
        <v>23690046</v>
      </c>
    </row>
    <row r="27" spans="1:42" s="184" customFormat="1" ht="13.5" hidden="1" thickBot="1">
      <c r="A27" s="47" t="s">
        <v>167</v>
      </c>
      <c r="B27" s="185" t="s">
        <v>168</v>
      </c>
      <c r="C27" s="186">
        <v>30855491</v>
      </c>
      <c r="D27" s="186">
        <v>2477875</v>
      </c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7">
        <f t="shared" si="2"/>
        <v>2477875</v>
      </c>
      <c r="Q27" s="186">
        <v>2477875</v>
      </c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7">
        <f t="shared" si="3"/>
        <v>2477875</v>
      </c>
      <c r="AD27" s="186">
        <v>2477875</v>
      </c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8">
        <f t="shared" si="4"/>
        <v>2477875</v>
      </c>
    </row>
    <row r="28" spans="1:42" s="184" customFormat="1" ht="13.5" hidden="1" thickBot="1">
      <c r="A28" s="47" t="s">
        <v>169</v>
      </c>
      <c r="B28" s="185" t="s">
        <v>170</v>
      </c>
      <c r="C28" s="186">
        <v>172622304</v>
      </c>
      <c r="D28" s="186">
        <v>12573309</v>
      </c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7">
        <f t="shared" si="2"/>
        <v>12573309</v>
      </c>
      <c r="Q28" s="186">
        <v>12573309</v>
      </c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7">
        <f t="shared" si="3"/>
        <v>12573309</v>
      </c>
      <c r="AD28" s="186">
        <v>12573309</v>
      </c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8">
        <f t="shared" si="4"/>
        <v>12573309</v>
      </c>
    </row>
    <row r="29" spans="1:42" s="184" customFormat="1" ht="13.5" hidden="1" thickBot="1">
      <c r="A29" s="47" t="s">
        <v>171</v>
      </c>
      <c r="B29" s="185" t="s">
        <v>172</v>
      </c>
      <c r="C29" s="186">
        <v>50388438</v>
      </c>
      <c r="D29" s="186">
        <v>1375947</v>
      </c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7">
        <f t="shared" si="2"/>
        <v>1375947</v>
      </c>
      <c r="Q29" s="186">
        <v>1375947</v>
      </c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7">
        <f t="shared" si="3"/>
        <v>1375947</v>
      </c>
      <c r="AD29" s="186">
        <v>1375947</v>
      </c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88">
        <f t="shared" si="4"/>
        <v>1375947</v>
      </c>
    </row>
    <row r="30" spans="1:42" s="184" customFormat="1" ht="13.5" hidden="1" thickBot="1">
      <c r="A30" s="47" t="s">
        <v>173</v>
      </c>
      <c r="B30" s="185" t="s">
        <v>174</v>
      </c>
      <c r="C30" s="186">
        <v>176934255</v>
      </c>
      <c r="D30" s="186">
        <v>0</v>
      </c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7">
        <f t="shared" si="2"/>
        <v>0</v>
      </c>
      <c r="Q30" s="186">
        <v>0</v>
      </c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7">
        <f t="shared" si="3"/>
        <v>0</v>
      </c>
      <c r="AD30" s="186">
        <v>0</v>
      </c>
      <c r="AE30" s="186"/>
      <c r="AF30" s="186"/>
      <c r="AG30" s="186"/>
      <c r="AH30" s="186"/>
      <c r="AI30" s="186"/>
      <c r="AJ30" s="186"/>
      <c r="AK30" s="186"/>
      <c r="AL30" s="186"/>
      <c r="AM30" s="186"/>
      <c r="AN30" s="186"/>
      <c r="AO30" s="186"/>
      <c r="AP30" s="188">
        <f t="shared" si="4"/>
        <v>0</v>
      </c>
    </row>
    <row r="31" spans="1:42" s="184" customFormat="1" ht="13.5" hidden="1" thickBot="1">
      <c r="A31" s="47" t="s">
        <v>175</v>
      </c>
      <c r="B31" s="185" t="s">
        <v>176</v>
      </c>
      <c r="C31" s="186">
        <v>34000000</v>
      </c>
      <c r="D31" s="186">
        <v>0</v>
      </c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7">
        <f t="shared" si="2"/>
        <v>0</v>
      </c>
      <c r="Q31" s="186">
        <v>0</v>
      </c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7">
        <f t="shared" si="3"/>
        <v>0</v>
      </c>
      <c r="AD31" s="186">
        <v>0</v>
      </c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8">
        <f t="shared" si="4"/>
        <v>0</v>
      </c>
    </row>
    <row r="32" spans="1:42" s="184" customFormat="1" ht="13.5" hidden="1" thickBot="1">
      <c r="A32" s="47" t="s">
        <v>177</v>
      </c>
      <c r="B32" s="185" t="s">
        <v>178</v>
      </c>
      <c r="C32" s="186">
        <v>1000000</v>
      </c>
      <c r="D32" s="186">
        <v>0</v>
      </c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7">
        <f t="shared" si="2"/>
        <v>0</v>
      </c>
      <c r="Q32" s="186">
        <v>0</v>
      </c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7">
        <f t="shared" si="3"/>
        <v>0</v>
      </c>
      <c r="AD32" s="186">
        <v>0</v>
      </c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6"/>
      <c r="AP32" s="188">
        <f t="shared" si="4"/>
        <v>0</v>
      </c>
    </row>
    <row r="33" spans="1:42" s="184" customFormat="1" ht="13.5" hidden="1" thickBot="1">
      <c r="A33" s="47" t="s">
        <v>179</v>
      </c>
      <c r="B33" s="189" t="s">
        <v>180</v>
      </c>
      <c r="C33" s="190">
        <v>53000000</v>
      </c>
      <c r="D33" s="190">
        <v>0</v>
      </c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87">
        <f t="shared" si="2"/>
        <v>0</v>
      </c>
      <c r="Q33" s="190">
        <v>0</v>
      </c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87">
        <f t="shared" si="3"/>
        <v>0</v>
      </c>
      <c r="AD33" s="190">
        <v>0</v>
      </c>
      <c r="AE33" s="190"/>
      <c r="AF33" s="190"/>
      <c r="AG33" s="190"/>
      <c r="AH33" s="190"/>
      <c r="AI33" s="190"/>
      <c r="AJ33" s="190"/>
      <c r="AK33" s="190"/>
      <c r="AL33" s="190"/>
      <c r="AM33" s="190"/>
      <c r="AN33" s="190"/>
      <c r="AO33" s="190"/>
      <c r="AP33" s="188">
        <f t="shared" si="4"/>
        <v>0</v>
      </c>
    </row>
    <row r="34" spans="1:42" s="184" customFormat="1" ht="13.5" hidden="1" thickBot="1">
      <c r="A34" s="47" t="s">
        <v>181</v>
      </c>
      <c r="B34" s="189" t="s">
        <v>182</v>
      </c>
      <c r="C34" s="191">
        <v>132000000</v>
      </c>
      <c r="D34" s="190">
        <v>15219360</v>
      </c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87">
        <f t="shared" si="2"/>
        <v>15219360</v>
      </c>
      <c r="Q34" s="190">
        <v>0</v>
      </c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87">
        <f t="shared" si="3"/>
        <v>0</v>
      </c>
      <c r="AD34" s="190">
        <v>0</v>
      </c>
      <c r="AE34" s="190"/>
      <c r="AF34" s="190"/>
      <c r="AG34" s="190"/>
      <c r="AH34" s="190"/>
      <c r="AI34" s="190"/>
      <c r="AJ34" s="190"/>
      <c r="AK34" s="190"/>
      <c r="AL34" s="190"/>
      <c r="AM34" s="190"/>
      <c r="AN34" s="190"/>
      <c r="AO34" s="190"/>
      <c r="AP34" s="188">
        <f t="shared" si="4"/>
        <v>0</v>
      </c>
    </row>
    <row r="35" spans="1:42" s="184" customFormat="1" ht="13.5" hidden="1" thickBot="1">
      <c r="A35" s="47" t="s">
        <v>183</v>
      </c>
      <c r="B35" s="189" t="s">
        <v>184</v>
      </c>
      <c r="C35" s="191">
        <v>30000000</v>
      </c>
      <c r="D35" s="190">
        <v>3599700</v>
      </c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87">
        <f t="shared" si="2"/>
        <v>3599700</v>
      </c>
      <c r="Q35" s="190">
        <v>0</v>
      </c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87">
        <f t="shared" si="3"/>
        <v>0</v>
      </c>
      <c r="AD35" s="190">
        <v>0</v>
      </c>
      <c r="AE35" s="190"/>
      <c r="AF35" s="190"/>
      <c r="AG35" s="190"/>
      <c r="AH35" s="190"/>
      <c r="AI35" s="190"/>
      <c r="AJ35" s="190"/>
      <c r="AK35" s="190"/>
      <c r="AL35" s="190"/>
      <c r="AM35" s="190"/>
      <c r="AN35" s="190"/>
      <c r="AO35" s="190"/>
      <c r="AP35" s="188">
        <f t="shared" si="4"/>
        <v>0</v>
      </c>
    </row>
    <row r="36" spans="1:42" s="184" customFormat="1" ht="13.5" hidden="1" thickBot="1">
      <c r="A36" s="47" t="s">
        <v>185</v>
      </c>
      <c r="B36" s="189" t="s">
        <v>186</v>
      </c>
      <c r="C36" s="190">
        <v>1800759403</v>
      </c>
      <c r="D36" s="190">
        <v>142873871</v>
      </c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87">
        <f t="shared" si="2"/>
        <v>142873871</v>
      </c>
      <c r="Q36" s="190">
        <v>142873871</v>
      </c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87">
        <f t="shared" si="3"/>
        <v>142873871</v>
      </c>
      <c r="AD36" s="190">
        <v>0</v>
      </c>
      <c r="AE36" s="190"/>
      <c r="AF36" s="190"/>
      <c r="AG36" s="190"/>
      <c r="AH36" s="190"/>
      <c r="AI36" s="190"/>
      <c r="AJ36" s="190"/>
      <c r="AK36" s="190"/>
      <c r="AL36" s="190"/>
      <c r="AM36" s="190"/>
      <c r="AN36" s="190"/>
      <c r="AO36" s="190"/>
      <c r="AP36" s="188">
        <f t="shared" si="4"/>
        <v>0</v>
      </c>
    </row>
    <row r="37" spans="1:42" s="184" customFormat="1" ht="13.5" hidden="1" thickBot="1">
      <c r="A37" s="47" t="s">
        <v>187</v>
      </c>
      <c r="B37" s="189" t="s">
        <v>188</v>
      </c>
      <c r="C37" s="190">
        <v>1578574367</v>
      </c>
      <c r="D37" s="190">
        <v>111525548</v>
      </c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87">
        <f t="shared" si="2"/>
        <v>111525548</v>
      </c>
      <c r="Q37" s="190">
        <v>111525548</v>
      </c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87">
        <f t="shared" si="3"/>
        <v>111525548</v>
      </c>
      <c r="AD37" s="190">
        <v>0</v>
      </c>
      <c r="AE37" s="190"/>
      <c r="AF37" s="190"/>
      <c r="AG37" s="190"/>
      <c r="AH37" s="190"/>
      <c r="AI37" s="190"/>
      <c r="AJ37" s="190"/>
      <c r="AK37" s="190"/>
      <c r="AL37" s="190"/>
      <c r="AM37" s="190"/>
      <c r="AN37" s="190"/>
      <c r="AO37" s="190"/>
      <c r="AP37" s="188">
        <f t="shared" si="4"/>
        <v>0</v>
      </c>
    </row>
    <row r="38" spans="1:42" s="184" customFormat="1" ht="13.5" hidden="1" thickBot="1">
      <c r="A38" s="47" t="s">
        <v>189</v>
      </c>
      <c r="B38" s="189" t="s">
        <v>190</v>
      </c>
      <c r="C38" s="190">
        <v>318999739</v>
      </c>
      <c r="D38" s="190">
        <v>23454060</v>
      </c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87">
        <f t="shared" si="2"/>
        <v>23454060</v>
      </c>
      <c r="Q38" s="190">
        <v>23454060</v>
      </c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87">
        <f t="shared" si="3"/>
        <v>23454060</v>
      </c>
      <c r="AD38" s="190">
        <v>0</v>
      </c>
      <c r="AE38" s="190"/>
      <c r="AF38" s="190"/>
      <c r="AG38" s="190"/>
      <c r="AH38" s="190"/>
      <c r="AI38" s="190"/>
      <c r="AJ38" s="190"/>
      <c r="AK38" s="190"/>
      <c r="AL38" s="190"/>
      <c r="AM38" s="190"/>
      <c r="AN38" s="190"/>
      <c r="AO38" s="190"/>
      <c r="AP38" s="188">
        <f t="shared" si="4"/>
        <v>0</v>
      </c>
    </row>
    <row r="39" spans="1:42" s="184" customFormat="1" ht="13.5" hidden="1" thickBot="1">
      <c r="A39" s="47" t="s">
        <v>191</v>
      </c>
      <c r="B39" s="189" t="s">
        <v>192</v>
      </c>
      <c r="C39" s="190">
        <v>53166622</v>
      </c>
      <c r="D39" s="190">
        <v>3909010</v>
      </c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87">
        <f t="shared" si="2"/>
        <v>3909010</v>
      </c>
      <c r="Q39" s="190">
        <v>3909010</v>
      </c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87">
        <f t="shared" si="3"/>
        <v>3909010</v>
      </c>
      <c r="AD39" s="190">
        <v>0</v>
      </c>
      <c r="AE39" s="190"/>
      <c r="AF39" s="190"/>
      <c r="AG39" s="190"/>
      <c r="AH39" s="190"/>
      <c r="AI39" s="190"/>
      <c r="AJ39" s="190"/>
      <c r="AK39" s="190"/>
      <c r="AL39" s="190"/>
      <c r="AM39" s="190"/>
      <c r="AN39" s="190"/>
      <c r="AO39" s="190"/>
      <c r="AP39" s="188">
        <f t="shared" si="4"/>
        <v>0</v>
      </c>
    </row>
    <row r="40" spans="1:42" s="184" customFormat="1" ht="13.5" hidden="1" thickBot="1">
      <c r="A40" s="47" t="s">
        <v>193</v>
      </c>
      <c r="B40" s="189" t="s">
        <v>194</v>
      </c>
      <c r="C40" s="190">
        <v>53166622</v>
      </c>
      <c r="D40" s="190">
        <v>3909010</v>
      </c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87">
        <f t="shared" si="2"/>
        <v>3909010</v>
      </c>
      <c r="Q40" s="190">
        <v>3909010</v>
      </c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  <c r="AC40" s="187">
        <f t="shared" si="3"/>
        <v>3909010</v>
      </c>
      <c r="AD40" s="190">
        <v>0</v>
      </c>
      <c r="AE40" s="190"/>
      <c r="AF40" s="190"/>
      <c r="AG40" s="190"/>
      <c r="AH40" s="190"/>
      <c r="AI40" s="190"/>
      <c r="AJ40" s="190"/>
      <c r="AK40" s="190"/>
      <c r="AL40" s="190"/>
      <c r="AM40" s="190"/>
      <c r="AN40" s="190"/>
      <c r="AO40" s="190"/>
      <c r="AP40" s="188">
        <f t="shared" si="4"/>
        <v>0</v>
      </c>
    </row>
    <row r="41" spans="1:42" s="184" customFormat="1" ht="13.5" hidden="1" thickBot="1">
      <c r="A41" s="47" t="s">
        <v>195</v>
      </c>
      <c r="B41" s="189" t="s">
        <v>196</v>
      </c>
      <c r="C41" s="190">
        <v>106333247</v>
      </c>
      <c r="D41" s="190">
        <v>7818020</v>
      </c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87">
        <f t="shared" si="2"/>
        <v>7818020</v>
      </c>
      <c r="Q41" s="190">
        <v>7818020</v>
      </c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87">
        <f t="shared" si="3"/>
        <v>7818020</v>
      </c>
      <c r="AD41" s="190">
        <v>0</v>
      </c>
      <c r="AE41" s="190"/>
      <c r="AF41" s="190"/>
      <c r="AG41" s="190"/>
      <c r="AH41" s="190"/>
      <c r="AI41" s="190"/>
      <c r="AJ41" s="190"/>
      <c r="AK41" s="190"/>
      <c r="AL41" s="190"/>
      <c r="AM41" s="190"/>
      <c r="AN41" s="190"/>
      <c r="AO41" s="190"/>
      <c r="AP41" s="188">
        <f t="shared" si="4"/>
        <v>0</v>
      </c>
    </row>
    <row r="42" spans="1:42" s="30" customFormat="1" ht="13.5" hidden="1" thickBot="1">
      <c r="A42" s="84"/>
      <c r="B42" s="192" t="s">
        <v>64</v>
      </c>
      <c r="C42" s="193">
        <f aca="true" t="shared" si="5" ref="C42:AP42">SUM(C43:C54)</f>
        <v>1462000000</v>
      </c>
      <c r="D42" s="193">
        <f t="shared" si="5"/>
        <v>959193366</v>
      </c>
      <c r="E42" s="193">
        <f t="shared" si="5"/>
        <v>0</v>
      </c>
      <c r="F42" s="193">
        <f t="shared" si="5"/>
        <v>0</v>
      </c>
      <c r="G42" s="193">
        <f t="shared" si="5"/>
        <v>0</v>
      </c>
      <c r="H42" s="193">
        <f t="shared" si="5"/>
        <v>0</v>
      </c>
      <c r="I42" s="193">
        <f t="shared" si="5"/>
        <v>0</v>
      </c>
      <c r="J42" s="193">
        <f t="shared" si="5"/>
        <v>0</v>
      </c>
      <c r="K42" s="193">
        <f t="shared" si="5"/>
        <v>0</v>
      </c>
      <c r="L42" s="193">
        <f t="shared" si="5"/>
        <v>0</v>
      </c>
      <c r="M42" s="193">
        <f t="shared" si="5"/>
        <v>0</v>
      </c>
      <c r="N42" s="193">
        <f t="shared" si="5"/>
        <v>0</v>
      </c>
      <c r="O42" s="193">
        <f t="shared" si="5"/>
        <v>0</v>
      </c>
      <c r="P42" s="193">
        <f t="shared" si="5"/>
        <v>959193366</v>
      </c>
      <c r="Q42" s="193">
        <f t="shared" si="5"/>
        <v>3559701</v>
      </c>
      <c r="R42" s="193">
        <f t="shared" si="5"/>
        <v>0</v>
      </c>
      <c r="S42" s="193">
        <f t="shared" si="5"/>
        <v>0</v>
      </c>
      <c r="T42" s="193">
        <f t="shared" si="5"/>
        <v>0</v>
      </c>
      <c r="U42" s="193">
        <f t="shared" si="5"/>
        <v>0</v>
      </c>
      <c r="V42" s="193">
        <f t="shared" si="5"/>
        <v>0</v>
      </c>
      <c r="W42" s="193">
        <f t="shared" si="5"/>
        <v>0</v>
      </c>
      <c r="X42" s="193">
        <f t="shared" si="5"/>
        <v>0</v>
      </c>
      <c r="Y42" s="193">
        <f t="shared" si="5"/>
        <v>0</v>
      </c>
      <c r="Z42" s="193">
        <f t="shared" si="5"/>
        <v>0</v>
      </c>
      <c r="AA42" s="193">
        <f t="shared" si="5"/>
        <v>0</v>
      </c>
      <c r="AB42" s="193">
        <f t="shared" si="5"/>
        <v>0</v>
      </c>
      <c r="AC42" s="193">
        <f t="shared" si="5"/>
        <v>3559701</v>
      </c>
      <c r="AD42" s="193">
        <f t="shared" si="5"/>
        <v>2187446</v>
      </c>
      <c r="AE42" s="193">
        <f t="shared" si="5"/>
        <v>0</v>
      </c>
      <c r="AF42" s="193">
        <f t="shared" si="5"/>
        <v>0</v>
      </c>
      <c r="AG42" s="193">
        <f t="shared" si="5"/>
        <v>0</v>
      </c>
      <c r="AH42" s="193">
        <f t="shared" si="5"/>
        <v>0</v>
      </c>
      <c r="AI42" s="193">
        <f t="shared" si="5"/>
        <v>0</v>
      </c>
      <c r="AJ42" s="193">
        <f t="shared" si="5"/>
        <v>0</v>
      </c>
      <c r="AK42" s="193">
        <f t="shared" si="5"/>
        <v>0</v>
      </c>
      <c r="AL42" s="193">
        <f t="shared" si="5"/>
        <v>0</v>
      </c>
      <c r="AM42" s="193">
        <f t="shared" si="5"/>
        <v>0</v>
      </c>
      <c r="AN42" s="193">
        <f t="shared" si="5"/>
        <v>0</v>
      </c>
      <c r="AO42" s="193">
        <f t="shared" si="5"/>
        <v>0</v>
      </c>
      <c r="AP42" s="178">
        <f t="shared" si="5"/>
        <v>2187446</v>
      </c>
    </row>
    <row r="43" spans="1:42" s="30" customFormat="1" ht="13.5" hidden="1" thickBot="1">
      <c r="A43" s="47" t="s">
        <v>197</v>
      </c>
      <c r="B43" s="185" t="s">
        <v>123</v>
      </c>
      <c r="C43" s="186">
        <f>60000000-20400000</f>
        <v>39600000</v>
      </c>
      <c r="D43" s="194">
        <v>0</v>
      </c>
      <c r="E43" s="194"/>
      <c r="F43" s="195"/>
      <c r="G43" s="194"/>
      <c r="H43" s="194"/>
      <c r="I43" s="195"/>
      <c r="J43" s="195"/>
      <c r="K43" s="195"/>
      <c r="L43" s="195"/>
      <c r="M43" s="195"/>
      <c r="N43" s="186"/>
      <c r="O43" s="186"/>
      <c r="P43" s="187">
        <f aca="true" t="shared" si="6" ref="P43:P54">SUM(D43:O43)</f>
        <v>0</v>
      </c>
      <c r="Q43" s="195">
        <v>0</v>
      </c>
      <c r="R43" s="194"/>
      <c r="S43" s="194"/>
      <c r="T43" s="194"/>
      <c r="U43" s="194"/>
      <c r="V43" s="195"/>
      <c r="W43" s="195"/>
      <c r="X43" s="195"/>
      <c r="Y43" s="195"/>
      <c r="Z43" s="195"/>
      <c r="AA43" s="186"/>
      <c r="AB43" s="186"/>
      <c r="AC43" s="187">
        <f aca="true" t="shared" si="7" ref="AC43:AC54">SUM(Q43:AB43)</f>
        <v>0</v>
      </c>
      <c r="AD43" s="194">
        <v>0</v>
      </c>
      <c r="AE43" s="194"/>
      <c r="AF43" s="194"/>
      <c r="AG43" s="194"/>
      <c r="AH43" s="194"/>
      <c r="AI43" s="194"/>
      <c r="AJ43" s="195"/>
      <c r="AK43" s="195"/>
      <c r="AL43" s="195"/>
      <c r="AM43" s="195"/>
      <c r="AN43" s="186"/>
      <c r="AO43" s="186"/>
      <c r="AP43" s="188">
        <f aca="true" t="shared" si="8" ref="AP43:AP54">SUM(AD43:AO43)</f>
        <v>0</v>
      </c>
    </row>
    <row r="44" spans="1:42" s="184" customFormat="1" ht="13.5" hidden="1" thickBot="1">
      <c r="A44" s="47" t="s">
        <v>198</v>
      </c>
      <c r="B44" s="185" t="s">
        <v>98</v>
      </c>
      <c r="C44" s="186">
        <v>500000</v>
      </c>
      <c r="D44" s="186">
        <v>0</v>
      </c>
      <c r="E44" s="190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>
        <f t="shared" si="6"/>
        <v>0</v>
      </c>
      <c r="Q44" s="186">
        <v>0</v>
      </c>
      <c r="R44" s="187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6">
        <f t="shared" si="7"/>
        <v>0</v>
      </c>
      <c r="AD44" s="186">
        <v>0</v>
      </c>
      <c r="AE44" s="187"/>
      <c r="AF44" s="186"/>
      <c r="AG44" s="186"/>
      <c r="AH44" s="186"/>
      <c r="AI44" s="186"/>
      <c r="AJ44" s="186"/>
      <c r="AK44" s="186"/>
      <c r="AL44" s="186"/>
      <c r="AM44" s="186"/>
      <c r="AN44" s="186"/>
      <c r="AO44" s="186"/>
      <c r="AP44" s="196">
        <f t="shared" si="8"/>
        <v>0</v>
      </c>
    </row>
    <row r="45" spans="1:42" s="184" customFormat="1" ht="13.5" hidden="1" thickBot="1">
      <c r="A45" s="47" t="s">
        <v>199</v>
      </c>
      <c r="B45" s="185" t="s">
        <v>131</v>
      </c>
      <c r="C45" s="186">
        <v>0</v>
      </c>
      <c r="D45" s="186">
        <v>0</v>
      </c>
      <c r="E45" s="190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>
        <f t="shared" si="6"/>
        <v>0</v>
      </c>
      <c r="Q45" s="186">
        <v>0</v>
      </c>
      <c r="R45" s="187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186">
        <f t="shared" si="7"/>
        <v>0</v>
      </c>
      <c r="AD45" s="186">
        <v>0</v>
      </c>
      <c r="AE45" s="187"/>
      <c r="AF45" s="186"/>
      <c r="AG45" s="186"/>
      <c r="AH45" s="186"/>
      <c r="AI45" s="186"/>
      <c r="AJ45" s="186"/>
      <c r="AK45" s="186"/>
      <c r="AL45" s="186"/>
      <c r="AM45" s="186"/>
      <c r="AN45" s="186"/>
      <c r="AO45" s="186"/>
      <c r="AP45" s="196">
        <f t="shared" si="8"/>
        <v>0</v>
      </c>
    </row>
    <row r="46" spans="1:42" s="184" customFormat="1" ht="13.5" hidden="1" thickBot="1">
      <c r="A46" s="47" t="s">
        <v>200</v>
      </c>
      <c r="B46" s="185" t="s">
        <v>201</v>
      </c>
      <c r="C46" s="186">
        <v>0</v>
      </c>
      <c r="D46" s="186">
        <v>0</v>
      </c>
      <c r="E46" s="190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>
        <f t="shared" si="6"/>
        <v>0</v>
      </c>
      <c r="Q46" s="186">
        <v>0</v>
      </c>
      <c r="R46" s="187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>
        <f t="shared" si="7"/>
        <v>0</v>
      </c>
      <c r="AD46" s="186">
        <v>0</v>
      </c>
      <c r="AE46" s="187"/>
      <c r="AF46" s="186"/>
      <c r="AG46" s="186"/>
      <c r="AH46" s="186"/>
      <c r="AI46" s="186"/>
      <c r="AJ46" s="186"/>
      <c r="AK46" s="186"/>
      <c r="AL46" s="186"/>
      <c r="AM46" s="186"/>
      <c r="AN46" s="186"/>
      <c r="AO46" s="186"/>
      <c r="AP46" s="196">
        <f t="shared" si="8"/>
        <v>0</v>
      </c>
    </row>
    <row r="47" spans="1:42" s="184" customFormat="1" ht="13.5" hidden="1" thickBot="1">
      <c r="A47" s="47" t="s">
        <v>202</v>
      </c>
      <c r="B47" s="185" t="s">
        <v>203</v>
      </c>
      <c r="C47" s="186">
        <v>0</v>
      </c>
      <c r="D47" s="186">
        <v>0</v>
      </c>
      <c r="E47" s="190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>
        <f t="shared" si="6"/>
        <v>0</v>
      </c>
      <c r="Q47" s="186">
        <v>0</v>
      </c>
      <c r="R47" s="187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86">
        <f t="shared" si="7"/>
        <v>0</v>
      </c>
      <c r="AD47" s="186">
        <v>0</v>
      </c>
      <c r="AE47" s="187"/>
      <c r="AF47" s="186"/>
      <c r="AG47" s="186"/>
      <c r="AH47" s="186"/>
      <c r="AI47" s="186"/>
      <c r="AJ47" s="186"/>
      <c r="AK47" s="186"/>
      <c r="AL47" s="186"/>
      <c r="AM47" s="186"/>
      <c r="AN47" s="186"/>
      <c r="AO47" s="186"/>
      <c r="AP47" s="196">
        <f t="shared" si="8"/>
        <v>0</v>
      </c>
    </row>
    <row r="48" spans="1:42" s="184" customFormat="1" ht="13.5" hidden="1" thickBot="1">
      <c r="A48" s="47" t="s">
        <v>204</v>
      </c>
      <c r="B48" s="185" t="s">
        <v>99</v>
      </c>
      <c r="C48" s="186">
        <f>76200000+4000000</f>
        <v>80200000</v>
      </c>
      <c r="D48" s="186">
        <v>0</v>
      </c>
      <c r="E48" s="190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>
        <f t="shared" si="6"/>
        <v>0</v>
      </c>
      <c r="Q48" s="186">
        <v>0</v>
      </c>
      <c r="R48" s="187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>
        <f t="shared" si="7"/>
        <v>0</v>
      </c>
      <c r="AD48" s="186">
        <v>0</v>
      </c>
      <c r="AE48" s="187"/>
      <c r="AF48" s="186"/>
      <c r="AG48" s="186"/>
      <c r="AH48" s="186"/>
      <c r="AI48" s="186"/>
      <c r="AJ48" s="186"/>
      <c r="AK48" s="186"/>
      <c r="AL48" s="186"/>
      <c r="AM48" s="186"/>
      <c r="AN48" s="186"/>
      <c r="AO48" s="186"/>
      <c r="AP48" s="196">
        <f t="shared" si="8"/>
        <v>0</v>
      </c>
    </row>
    <row r="49" spans="1:42" s="184" customFormat="1" ht="13.5" hidden="1" thickBot="1">
      <c r="A49" s="47" t="s">
        <v>204</v>
      </c>
      <c r="B49" s="185" t="s">
        <v>205</v>
      </c>
      <c r="C49" s="186">
        <v>0</v>
      </c>
      <c r="D49" s="186">
        <v>0</v>
      </c>
      <c r="E49" s="190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>
        <f t="shared" si="6"/>
        <v>0</v>
      </c>
      <c r="Q49" s="186">
        <v>0</v>
      </c>
      <c r="R49" s="187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>
        <f t="shared" si="7"/>
        <v>0</v>
      </c>
      <c r="AD49" s="186">
        <v>0</v>
      </c>
      <c r="AE49" s="187"/>
      <c r="AF49" s="186"/>
      <c r="AG49" s="186"/>
      <c r="AH49" s="186"/>
      <c r="AI49" s="186"/>
      <c r="AJ49" s="186"/>
      <c r="AK49" s="186"/>
      <c r="AL49" s="186"/>
      <c r="AM49" s="186"/>
      <c r="AN49" s="186"/>
      <c r="AO49" s="186"/>
      <c r="AP49" s="196">
        <f t="shared" si="8"/>
        <v>0</v>
      </c>
    </row>
    <row r="50" spans="1:42" s="184" customFormat="1" ht="13.5" hidden="1" thickBot="1">
      <c r="A50" s="47" t="s">
        <v>206</v>
      </c>
      <c r="B50" s="185" t="s">
        <v>100</v>
      </c>
      <c r="C50" s="186">
        <f>951700000+10400000</f>
        <v>962100000</v>
      </c>
      <c r="D50" s="186">
        <v>813739081</v>
      </c>
      <c r="E50" s="190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>
        <f t="shared" si="6"/>
        <v>813739081</v>
      </c>
      <c r="Q50" s="186">
        <v>0</v>
      </c>
      <c r="R50" s="187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>
        <f t="shared" si="7"/>
        <v>0</v>
      </c>
      <c r="AD50" s="186">
        <v>0</v>
      </c>
      <c r="AE50" s="187"/>
      <c r="AF50" s="186"/>
      <c r="AG50" s="186"/>
      <c r="AH50" s="186"/>
      <c r="AI50" s="186"/>
      <c r="AJ50" s="186"/>
      <c r="AK50" s="186"/>
      <c r="AL50" s="186"/>
      <c r="AM50" s="186"/>
      <c r="AN50" s="186"/>
      <c r="AO50" s="186"/>
      <c r="AP50" s="196">
        <f t="shared" si="8"/>
        <v>0</v>
      </c>
    </row>
    <row r="51" spans="1:42" s="184" customFormat="1" ht="13.5" hidden="1" thickBot="1">
      <c r="A51" s="47" t="s">
        <v>207</v>
      </c>
      <c r="B51" s="185" t="s">
        <v>208</v>
      </c>
      <c r="C51" s="186">
        <v>6000000</v>
      </c>
      <c r="D51" s="186">
        <v>0</v>
      </c>
      <c r="E51" s="190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>
        <f t="shared" si="6"/>
        <v>0</v>
      </c>
      <c r="Q51" s="186">
        <v>0</v>
      </c>
      <c r="R51" s="187"/>
      <c r="S51" s="186"/>
      <c r="T51" s="186"/>
      <c r="U51" s="186"/>
      <c r="V51" s="186"/>
      <c r="W51" s="186"/>
      <c r="X51" s="186"/>
      <c r="Y51" s="186"/>
      <c r="Z51" s="186"/>
      <c r="AA51" s="186"/>
      <c r="AB51" s="186"/>
      <c r="AC51" s="186">
        <f t="shared" si="7"/>
        <v>0</v>
      </c>
      <c r="AD51" s="186">
        <v>0</v>
      </c>
      <c r="AE51" s="187"/>
      <c r="AF51" s="186"/>
      <c r="AG51" s="186"/>
      <c r="AH51" s="186"/>
      <c r="AI51" s="186"/>
      <c r="AJ51" s="186"/>
      <c r="AK51" s="186"/>
      <c r="AL51" s="186"/>
      <c r="AM51" s="186"/>
      <c r="AN51" s="186"/>
      <c r="AO51" s="186"/>
      <c r="AP51" s="196">
        <f t="shared" si="8"/>
        <v>0</v>
      </c>
    </row>
    <row r="52" spans="1:42" s="184" customFormat="1" ht="13.5" hidden="1" thickBot="1">
      <c r="A52" s="47" t="s">
        <v>209</v>
      </c>
      <c r="B52" s="185" t="s">
        <v>210</v>
      </c>
      <c r="C52" s="186">
        <v>5500000</v>
      </c>
      <c r="D52" s="186">
        <v>0</v>
      </c>
      <c r="E52" s="190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>
        <f t="shared" si="6"/>
        <v>0</v>
      </c>
      <c r="Q52" s="186">
        <v>0</v>
      </c>
      <c r="R52" s="187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>
        <f t="shared" si="7"/>
        <v>0</v>
      </c>
      <c r="AD52" s="186">
        <v>0</v>
      </c>
      <c r="AE52" s="187"/>
      <c r="AF52" s="186"/>
      <c r="AG52" s="186"/>
      <c r="AH52" s="186"/>
      <c r="AI52" s="186"/>
      <c r="AJ52" s="186"/>
      <c r="AK52" s="186"/>
      <c r="AL52" s="186"/>
      <c r="AM52" s="186"/>
      <c r="AN52" s="186"/>
      <c r="AO52" s="186"/>
      <c r="AP52" s="196">
        <f t="shared" si="8"/>
        <v>0</v>
      </c>
    </row>
    <row r="53" spans="1:42" s="184" customFormat="1" ht="13.5" hidden="1" thickBot="1">
      <c r="A53" s="47" t="s">
        <v>211</v>
      </c>
      <c r="B53" s="185" t="s">
        <v>101</v>
      </c>
      <c r="C53" s="186">
        <v>226100000</v>
      </c>
      <c r="D53" s="186">
        <v>3559701</v>
      </c>
      <c r="E53" s="190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>
        <f t="shared" si="6"/>
        <v>3559701</v>
      </c>
      <c r="Q53" s="186">
        <v>3559701</v>
      </c>
      <c r="R53" s="187"/>
      <c r="S53" s="186"/>
      <c r="T53" s="186"/>
      <c r="U53" s="186"/>
      <c r="V53" s="186"/>
      <c r="W53" s="186"/>
      <c r="X53" s="186"/>
      <c r="Y53" s="186"/>
      <c r="Z53" s="186"/>
      <c r="AA53" s="186"/>
      <c r="AB53" s="186"/>
      <c r="AC53" s="186">
        <f t="shared" si="7"/>
        <v>3559701</v>
      </c>
      <c r="AD53" s="186">
        <v>2187446</v>
      </c>
      <c r="AE53" s="187"/>
      <c r="AF53" s="186"/>
      <c r="AG53" s="186"/>
      <c r="AH53" s="186"/>
      <c r="AI53" s="186"/>
      <c r="AJ53" s="186"/>
      <c r="AK53" s="186"/>
      <c r="AL53" s="186"/>
      <c r="AM53" s="186"/>
      <c r="AN53" s="186"/>
      <c r="AO53" s="186"/>
      <c r="AP53" s="196">
        <f t="shared" si="8"/>
        <v>2187446</v>
      </c>
    </row>
    <row r="54" spans="1:42" s="184" customFormat="1" ht="13.5" hidden="1" thickBot="1">
      <c r="A54" s="47" t="s">
        <v>212</v>
      </c>
      <c r="B54" s="185" t="s">
        <v>102</v>
      </c>
      <c r="C54" s="186">
        <v>142000000</v>
      </c>
      <c r="D54" s="186">
        <v>141894584</v>
      </c>
      <c r="E54" s="190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>
        <f t="shared" si="6"/>
        <v>141894584</v>
      </c>
      <c r="Q54" s="186">
        <v>0</v>
      </c>
      <c r="R54" s="187"/>
      <c r="S54" s="186"/>
      <c r="T54" s="186"/>
      <c r="U54" s="186"/>
      <c r="V54" s="186"/>
      <c r="W54" s="186"/>
      <c r="X54" s="186"/>
      <c r="Y54" s="186"/>
      <c r="Z54" s="186"/>
      <c r="AA54" s="186"/>
      <c r="AB54" s="186"/>
      <c r="AC54" s="186">
        <f t="shared" si="7"/>
        <v>0</v>
      </c>
      <c r="AD54" s="186">
        <v>0</v>
      </c>
      <c r="AE54" s="187"/>
      <c r="AF54" s="186"/>
      <c r="AG54" s="186"/>
      <c r="AH54" s="186"/>
      <c r="AI54" s="186"/>
      <c r="AJ54" s="186"/>
      <c r="AK54" s="186"/>
      <c r="AL54" s="186"/>
      <c r="AM54" s="186"/>
      <c r="AN54" s="186"/>
      <c r="AO54" s="186"/>
      <c r="AP54" s="197">
        <f t="shared" si="8"/>
        <v>0</v>
      </c>
    </row>
    <row r="55" spans="1:42" s="30" customFormat="1" ht="13.5" hidden="1" thickBot="1">
      <c r="A55" s="84"/>
      <c r="B55" s="192" t="s">
        <v>213</v>
      </c>
      <c r="C55" s="193">
        <f aca="true" t="shared" si="9" ref="C55:AK55">SUM(C56:C57)</f>
        <v>470000000</v>
      </c>
      <c r="D55" s="193">
        <f t="shared" si="9"/>
        <v>0</v>
      </c>
      <c r="E55" s="193">
        <f t="shared" si="9"/>
        <v>0</v>
      </c>
      <c r="F55" s="193">
        <f t="shared" si="9"/>
        <v>0</v>
      </c>
      <c r="G55" s="193">
        <f t="shared" si="9"/>
        <v>0</v>
      </c>
      <c r="H55" s="193">
        <f t="shared" si="9"/>
        <v>0</v>
      </c>
      <c r="I55" s="193">
        <f t="shared" si="9"/>
        <v>0</v>
      </c>
      <c r="J55" s="193">
        <f t="shared" si="9"/>
        <v>0</v>
      </c>
      <c r="K55" s="193">
        <f t="shared" si="9"/>
        <v>0</v>
      </c>
      <c r="L55" s="193">
        <f t="shared" si="9"/>
        <v>0</v>
      </c>
      <c r="M55" s="193">
        <f t="shared" si="9"/>
        <v>0</v>
      </c>
      <c r="N55" s="193">
        <f t="shared" si="9"/>
        <v>0</v>
      </c>
      <c r="O55" s="193">
        <f t="shared" si="9"/>
        <v>0</v>
      </c>
      <c r="P55" s="193">
        <f t="shared" si="9"/>
        <v>0</v>
      </c>
      <c r="Q55" s="193">
        <f t="shared" si="9"/>
        <v>0</v>
      </c>
      <c r="R55" s="193">
        <f t="shared" si="9"/>
        <v>0</v>
      </c>
      <c r="S55" s="193">
        <f t="shared" si="9"/>
        <v>0</v>
      </c>
      <c r="T55" s="193">
        <f t="shared" si="9"/>
        <v>0</v>
      </c>
      <c r="U55" s="193">
        <f t="shared" si="9"/>
        <v>0</v>
      </c>
      <c r="V55" s="193">
        <f t="shared" si="9"/>
        <v>0</v>
      </c>
      <c r="W55" s="193">
        <f t="shared" si="9"/>
        <v>0</v>
      </c>
      <c r="X55" s="193">
        <f t="shared" si="9"/>
        <v>0</v>
      </c>
      <c r="Y55" s="193">
        <f t="shared" si="9"/>
        <v>0</v>
      </c>
      <c r="Z55" s="193">
        <f t="shared" si="9"/>
        <v>0</v>
      </c>
      <c r="AA55" s="193">
        <f t="shared" si="9"/>
        <v>0</v>
      </c>
      <c r="AB55" s="193">
        <f t="shared" si="9"/>
        <v>0</v>
      </c>
      <c r="AC55" s="193">
        <f t="shared" si="9"/>
        <v>0</v>
      </c>
      <c r="AD55" s="193">
        <f t="shared" si="9"/>
        <v>0</v>
      </c>
      <c r="AE55" s="193">
        <f t="shared" si="9"/>
        <v>0</v>
      </c>
      <c r="AF55" s="193">
        <f t="shared" si="9"/>
        <v>0</v>
      </c>
      <c r="AG55" s="193">
        <f t="shared" si="9"/>
        <v>0</v>
      </c>
      <c r="AH55" s="193">
        <f t="shared" si="9"/>
        <v>0</v>
      </c>
      <c r="AI55" s="193">
        <f t="shared" si="9"/>
        <v>0</v>
      </c>
      <c r="AJ55" s="193">
        <f t="shared" si="9"/>
        <v>0</v>
      </c>
      <c r="AK55" s="193">
        <f t="shared" si="9"/>
        <v>0</v>
      </c>
      <c r="AL55" s="193">
        <v>0</v>
      </c>
      <c r="AM55" s="193">
        <f>SUM(AM56:AM57)</f>
        <v>0</v>
      </c>
      <c r="AN55" s="193">
        <f>SUM(AN56:AN57)</f>
        <v>0</v>
      </c>
      <c r="AO55" s="193">
        <f>SUM(AO56:AO57)</f>
        <v>0</v>
      </c>
      <c r="AP55" s="178">
        <f>SUM(AP56:AP57)</f>
        <v>0</v>
      </c>
    </row>
    <row r="56" spans="1:42" s="184" customFormat="1" ht="13.5" hidden="1" thickBot="1">
      <c r="A56" s="198" t="s">
        <v>214</v>
      </c>
      <c r="B56" s="199" t="s">
        <v>215</v>
      </c>
      <c r="C56" s="200">
        <v>270000000</v>
      </c>
      <c r="D56" s="200">
        <v>0</v>
      </c>
      <c r="E56" s="200"/>
      <c r="F56" s="200"/>
      <c r="G56" s="200"/>
      <c r="H56" s="200"/>
      <c r="I56" s="200"/>
      <c r="J56" s="190"/>
      <c r="K56" s="200"/>
      <c r="L56" s="200"/>
      <c r="M56" s="200"/>
      <c r="N56" s="190"/>
      <c r="O56" s="190"/>
      <c r="P56" s="187">
        <f>SUM(D56:O56)</f>
        <v>0</v>
      </c>
      <c r="Q56" s="190">
        <v>0</v>
      </c>
      <c r="R56" s="187"/>
      <c r="S56" s="187"/>
      <c r="T56" s="200"/>
      <c r="U56" s="187"/>
      <c r="V56" s="190"/>
      <c r="W56" s="190"/>
      <c r="X56" s="190"/>
      <c r="Y56" s="190"/>
      <c r="Z56" s="190"/>
      <c r="AA56" s="190"/>
      <c r="AB56" s="190"/>
      <c r="AC56" s="187">
        <f>SUM(Q56:AB56)</f>
        <v>0</v>
      </c>
      <c r="AD56" s="190">
        <v>0</v>
      </c>
      <c r="AE56" s="187"/>
      <c r="AF56" s="190"/>
      <c r="AG56" s="190"/>
      <c r="AH56" s="190"/>
      <c r="AI56" s="190"/>
      <c r="AJ56" s="190"/>
      <c r="AK56" s="190"/>
      <c r="AL56" s="200"/>
      <c r="AM56" s="187"/>
      <c r="AN56" s="187"/>
      <c r="AO56" s="190"/>
      <c r="AP56" s="197">
        <f>SUM(AD56:AO56)</f>
        <v>0</v>
      </c>
    </row>
    <row r="57" spans="1:42" s="184" customFormat="1" ht="13.5" hidden="1" thickBot="1">
      <c r="A57" s="44" t="s">
        <v>216</v>
      </c>
      <c r="B57" s="189" t="s">
        <v>217</v>
      </c>
      <c r="C57" s="190">
        <v>200000000</v>
      </c>
      <c r="D57" s="190">
        <v>0</v>
      </c>
      <c r="E57" s="190"/>
      <c r="F57" s="190"/>
      <c r="G57" s="190"/>
      <c r="H57" s="190"/>
      <c r="I57" s="190"/>
      <c r="J57" s="190"/>
      <c r="K57" s="200"/>
      <c r="L57" s="200"/>
      <c r="M57" s="200"/>
      <c r="N57" s="190"/>
      <c r="O57" s="190"/>
      <c r="P57" s="187">
        <f>SUM(D57:O57)</f>
        <v>0</v>
      </c>
      <c r="Q57" s="190">
        <v>0</v>
      </c>
      <c r="R57" s="187"/>
      <c r="S57" s="187"/>
      <c r="T57" s="190"/>
      <c r="U57" s="187"/>
      <c r="V57" s="190"/>
      <c r="W57" s="190"/>
      <c r="X57" s="190"/>
      <c r="Y57" s="190"/>
      <c r="Z57" s="190"/>
      <c r="AA57" s="190"/>
      <c r="AB57" s="190"/>
      <c r="AC57" s="187">
        <f>SUM(Q57:AB57)</f>
        <v>0</v>
      </c>
      <c r="AD57" s="190">
        <v>0</v>
      </c>
      <c r="AE57" s="187"/>
      <c r="AF57" s="190"/>
      <c r="AG57" s="190"/>
      <c r="AH57" s="190"/>
      <c r="AI57" s="190"/>
      <c r="AJ57" s="190"/>
      <c r="AK57" s="190"/>
      <c r="AL57" s="200"/>
      <c r="AM57" s="187"/>
      <c r="AN57" s="190"/>
      <c r="AO57" s="190"/>
      <c r="AP57" s="188">
        <f>SUM(AD57:AO57)</f>
        <v>0</v>
      </c>
    </row>
    <row r="58" spans="1:42" s="30" customFormat="1" ht="18" customHeight="1" thickBot="1">
      <c r="A58" s="84"/>
      <c r="B58" s="192" t="s">
        <v>218</v>
      </c>
      <c r="C58" s="193">
        <f aca="true" t="shared" si="10" ref="C58:AP58">SUM(C59:C68)</f>
        <v>70311600000</v>
      </c>
      <c r="D58" s="193">
        <f t="shared" si="10"/>
        <v>5168235559</v>
      </c>
      <c r="E58" s="201">
        <f t="shared" si="10"/>
        <v>8276867210</v>
      </c>
      <c r="F58" s="201">
        <f t="shared" si="10"/>
        <v>1998607318</v>
      </c>
      <c r="G58" s="201">
        <f t="shared" si="10"/>
        <v>10191646075.5</v>
      </c>
      <c r="H58" s="201">
        <f t="shared" si="10"/>
        <v>8399298154</v>
      </c>
      <c r="I58" s="193">
        <f t="shared" si="10"/>
        <v>3406357738</v>
      </c>
      <c r="J58" s="193">
        <f t="shared" si="10"/>
        <v>5409757189</v>
      </c>
      <c r="K58" s="193">
        <f t="shared" si="10"/>
        <v>5078605565</v>
      </c>
      <c r="L58" s="193">
        <f t="shared" si="10"/>
        <v>3225175814.92</v>
      </c>
      <c r="M58" s="193">
        <f t="shared" si="10"/>
        <v>0</v>
      </c>
      <c r="N58" s="193">
        <f t="shared" si="10"/>
        <v>0</v>
      </c>
      <c r="O58" s="193">
        <f t="shared" si="10"/>
        <v>0</v>
      </c>
      <c r="P58" s="193">
        <f t="shared" si="10"/>
        <v>51154550623.42</v>
      </c>
      <c r="Q58" s="193">
        <f t="shared" si="10"/>
        <v>52083780</v>
      </c>
      <c r="R58" s="193">
        <f t="shared" si="10"/>
        <v>1290827011</v>
      </c>
      <c r="S58" s="193">
        <f t="shared" si="10"/>
        <v>3987223091.5</v>
      </c>
      <c r="T58" s="193">
        <f t="shared" si="10"/>
        <v>5110256281.5</v>
      </c>
      <c r="U58" s="193">
        <f t="shared" si="10"/>
        <v>4024335844</v>
      </c>
      <c r="V58" s="193">
        <f t="shared" si="10"/>
        <v>4353474548</v>
      </c>
      <c r="W58" s="193">
        <f t="shared" si="10"/>
        <v>4945220601</v>
      </c>
      <c r="X58" s="193">
        <f t="shared" si="10"/>
        <v>5290156782.5</v>
      </c>
      <c r="Y58" s="193">
        <f t="shared" si="10"/>
        <v>5325144463</v>
      </c>
      <c r="Z58" s="193">
        <f t="shared" si="10"/>
        <v>0</v>
      </c>
      <c r="AA58" s="193">
        <f t="shared" si="10"/>
        <v>0</v>
      </c>
      <c r="AB58" s="193">
        <f t="shared" si="10"/>
        <v>0</v>
      </c>
      <c r="AC58" s="193">
        <f t="shared" si="10"/>
        <v>34378722402.5</v>
      </c>
      <c r="AD58" s="193">
        <f t="shared" si="10"/>
        <v>44050490</v>
      </c>
      <c r="AE58" s="193">
        <f t="shared" si="10"/>
        <v>821821147</v>
      </c>
      <c r="AF58" s="193">
        <f t="shared" si="10"/>
        <v>3972356017.5</v>
      </c>
      <c r="AG58" s="193">
        <f t="shared" si="10"/>
        <v>4760800349.5</v>
      </c>
      <c r="AH58" s="193">
        <f t="shared" si="10"/>
        <v>4645409480</v>
      </c>
      <c r="AI58" s="193">
        <f t="shared" si="10"/>
        <v>4323397152</v>
      </c>
      <c r="AJ58" s="193">
        <f t="shared" si="10"/>
        <v>4660890906</v>
      </c>
      <c r="AK58" s="193">
        <f t="shared" si="10"/>
        <v>5577871374.5</v>
      </c>
      <c r="AL58" s="193">
        <f t="shared" si="10"/>
        <v>5501786628</v>
      </c>
      <c r="AM58" s="193">
        <f t="shared" si="10"/>
        <v>0</v>
      </c>
      <c r="AN58" s="193">
        <f t="shared" si="10"/>
        <v>0</v>
      </c>
      <c r="AO58" s="193">
        <f t="shared" si="10"/>
        <v>0</v>
      </c>
      <c r="AP58" s="178">
        <f t="shared" si="10"/>
        <v>34308383544.5</v>
      </c>
    </row>
    <row r="59" spans="1:42" s="12" customFormat="1" ht="12.75">
      <c r="A59" s="202" t="s">
        <v>219</v>
      </c>
      <c r="B59" s="203" t="s">
        <v>220</v>
      </c>
      <c r="C59" s="186">
        <f>18918000000-350000000</f>
        <v>18568000000</v>
      </c>
      <c r="D59" s="186">
        <v>2902608494</v>
      </c>
      <c r="E59" s="186">
        <v>1357108869</v>
      </c>
      <c r="F59" s="186">
        <v>294437309</v>
      </c>
      <c r="G59" s="186">
        <v>2144149672.25</v>
      </c>
      <c r="H59" s="186">
        <v>1385377135</v>
      </c>
      <c r="I59" s="186">
        <v>1055760682</v>
      </c>
      <c r="J59" s="186">
        <v>822223147</v>
      </c>
      <c r="K59" s="186">
        <v>536168341</v>
      </c>
      <c r="L59" s="186">
        <v>438697232</v>
      </c>
      <c r="M59" s="186"/>
      <c r="N59" s="186"/>
      <c r="O59" s="204"/>
      <c r="P59" s="186">
        <f aca="true" t="shared" si="11" ref="P59:P68">SUM(D59:O59)</f>
        <v>10936530881.25</v>
      </c>
      <c r="Q59" s="186">
        <v>42583780</v>
      </c>
      <c r="R59" s="186">
        <v>158542516</v>
      </c>
      <c r="S59" s="186">
        <v>1019080535</v>
      </c>
      <c r="T59" s="186">
        <v>922334639.25</v>
      </c>
      <c r="U59" s="186">
        <v>856305871</v>
      </c>
      <c r="V59" s="186">
        <v>566126024</v>
      </c>
      <c r="W59" s="186">
        <v>780333957</v>
      </c>
      <c r="X59" s="186">
        <v>1022750532.5</v>
      </c>
      <c r="Y59" s="186">
        <v>744378563</v>
      </c>
      <c r="Z59" s="186"/>
      <c r="AA59" s="186"/>
      <c r="AB59" s="204"/>
      <c r="AC59" s="186">
        <f aca="true" t="shared" si="12" ref="AC59:AC68">SUM(Q59:AB59)</f>
        <v>6112436417.75</v>
      </c>
      <c r="AD59" s="186">
        <v>34550490</v>
      </c>
      <c r="AE59" s="186">
        <v>99950235</v>
      </c>
      <c r="AF59" s="186">
        <v>927214829</v>
      </c>
      <c r="AG59" s="186">
        <v>964555800.25</v>
      </c>
      <c r="AH59" s="186">
        <v>891118509</v>
      </c>
      <c r="AI59" s="186">
        <v>566295086</v>
      </c>
      <c r="AJ59" s="186">
        <v>701761323</v>
      </c>
      <c r="AK59" s="186">
        <v>1129556662.5</v>
      </c>
      <c r="AL59" s="186">
        <v>768256288</v>
      </c>
      <c r="AM59" s="186"/>
      <c r="AN59" s="186"/>
      <c r="AO59" s="204"/>
      <c r="AP59" s="196">
        <f aca="true" t="shared" si="13" ref="AP59:AP68">SUM(AD59:AO59)</f>
        <v>6083259222.75</v>
      </c>
    </row>
    <row r="60" spans="1:42" s="12" customFormat="1" ht="12.75">
      <c r="A60" s="202" t="s">
        <v>221</v>
      </c>
      <c r="B60" s="203" t="s">
        <v>222</v>
      </c>
      <c r="C60" s="186">
        <v>5539000000</v>
      </c>
      <c r="D60" s="186"/>
      <c r="E60" s="186">
        <v>67566810</v>
      </c>
      <c r="F60" s="186">
        <v>16896438</v>
      </c>
      <c r="G60" s="186">
        <v>89902510</v>
      </c>
      <c r="H60" s="186">
        <v>231832344</v>
      </c>
      <c r="I60" s="186">
        <v>11414520</v>
      </c>
      <c r="J60" s="186">
        <v>196229818</v>
      </c>
      <c r="K60" s="186">
        <v>2928993603</v>
      </c>
      <c r="L60" s="186">
        <v>288246506</v>
      </c>
      <c r="M60" s="186"/>
      <c r="N60" s="186"/>
      <c r="O60" s="204"/>
      <c r="P60" s="186">
        <f t="shared" si="11"/>
        <v>3831082549</v>
      </c>
      <c r="Q60" s="186"/>
      <c r="R60" s="186">
        <v>20109750</v>
      </c>
      <c r="S60" s="186">
        <v>14204970</v>
      </c>
      <c r="T60" s="186">
        <v>36774440</v>
      </c>
      <c r="U60" s="186">
        <v>11339056</v>
      </c>
      <c r="V60" s="186">
        <v>30673955</v>
      </c>
      <c r="W60" s="186">
        <v>59553139</v>
      </c>
      <c r="X60" s="186">
        <v>839625787</v>
      </c>
      <c r="Y60" s="186">
        <v>950609831</v>
      </c>
      <c r="Z60" s="186"/>
      <c r="AA60" s="186"/>
      <c r="AB60" s="204"/>
      <c r="AC60" s="186">
        <f t="shared" si="12"/>
        <v>1962890928</v>
      </c>
      <c r="AD60" s="186"/>
      <c r="AE60" s="186">
        <v>20109750</v>
      </c>
      <c r="AF60" s="186">
        <v>14204970</v>
      </c>
      <c r="AG60" s="186">
        <v>19479266</v>
      </c>
      <c r="AH60" s="186">
        <v>28634230</v>
      </c>
      <c r="AI60" s="186">
        <v>24600615</v>
      </c>
      <c r="AJ60" s="186">
        <v>57742675</v>
      </c>
      <c r="AK60" s="186">
        <v>845219839</v>
      </c>
      <c r="AL60" s="186">
        <v>948707255</v>
      </c>
      <c r="AM60" s="186"/>
      <c r="AN60" s="186"/>
      <c r="AO60" s="204"/>
      <c r="AP60" s="196">
        <f t="shared" si="13"/>
        <v>1958698600</v>
      </c>
    </row>
    <row r="61" spans="1:42" s="12" customFormat="1" ht="12.75">
      <c r="A61" s="202" t="s">
        <v>223</v>
      </c>
      <c r="B61" s="203" t="s">
        <v>224</v>
      </c>
      <c r="C61" s="186">
        <v>12779000000</v>
      </c>
      <c r="D61" s="186">
        <v>230623914</v>
      </c>
      <c r="E61" s="186">
        <v>1585807551.5</v>
      </c>
      <c r="F61" s="186">
        <v>552717150</v>
      </c>
      <c r="G61" s="186">
        <v>1717925315.25</v>
      </c>
      <c r="H61" s="186">
        <v>1073430429</v>
      </c>
      <c r="I61" s="186">
        <v>149907529</v>
      </c>
      <c r="J61" s="186">
        <v>1427293617</v>
      </c>
      <c r="K61" s="186">
        <v>542113756</v>
      </c>
      <c r="L61" s="186">
        <v>933979969.92</v>
      </c>
      <c r="M61" s="186"/>
      <c r="N61" s="186"/>
      <c r="O61" s="204"/>
      <c r="P61" s="186">
        <f t="shared" si="11"/>
        <v>8213799231.67</v>
      </c>
      <c r="Q61" s="186"/>
      <c r="R61" s="186">
        <v>154685039.64</v>
      </c>
      <c r="S61" s="186">
        <v>423920357.5</v>
      </c>
      <c r="T61" s="186">
        <v>1126689312.25</v>
      </c>
      <c r="U61" s="186">
        <v>430787226</v>
      </c>
      <c r="V61" s="186">
        <v>590547932</v>
      </c>
      <c r="W61" s="186">
        <v>608169157</v>
      </c>
      <c r="X61" s="186">
        <v>569063595</v>
      </c>
      <c r="Y61" s="186">
        <v>1041099968</v>
      </c>
      <c r="Z61" s="186"/>
      <c r="AA61" s="186"/>
      <c r="AB61" s="204"/>
      <c r="AC61" s="186">
        <f t="shared" si="12"/>
        <v>4944962587.389999</v>
      </c>
      <c r="AD61" s="186"/>
      <c r="AE61" s="186">
        <v>66122656.64</v>
      </c>
      <c r="AF61" s="186">
        <v>490623196.5</v>
      </c>
      <c r="AG61" s="186">
        <v>903532033.25</v>
      </c>
      <c r="AH61" s="186">
        <v>661184245</v>
      </c>
      <c r="AI61" s="186">
        <v>569324029</v>
      </c>
      <c r="AJ61" s="186">
        <v>528086248</v>
      </c>
      <c r="AK61" s="186">
        <v>636156597</v>
      </c>
      <c r="AL61" s="186">
        <v>1076285895</v>
      </c>
      <c r="AM61" s="186"/>
      <c r="AN61" s="186"/>
      <c r="AO61" s="204"/>
      <c r="AP61" s="196">
        <f t="shared" si="13"/>
        <v>4931314900.389999</v>
      </c>
    </row>
    <row r="62" spans="1:42" s="12" customFormat="1" ht="12.75">
      <c r="A62" s="202" t="s">
        <v>225</v>
      </c>
      <c r="B62" s="203" t="s">
        <v>226</v>
      </c>
      <c r="C62" s="186">
        <v>2215000000</v>
      </c>
      <c r="D62" s="186">
        <v>8766714</v>
      </c>
      <c r="E62" s="186">
        <v>230149196</v>
      </c>
      <c r="F62" s="186">
        <v>60660114</v>
      </c>
      <c r="G62" s="186">
        <v>583529288</v>
      </c>
      <c r="H62" s="186">
        <v>198570965</v>
      </c>
      <c r="I62" s="186">
        <v>37336197</v>
      </c>
      <c r="J62" s="186">
        <v>388408462</v>
      </c>
      <c r="K62" s="186">
        <v>62273570</v>
      </c>
      <c r="L62" s="186">
        <v>69324958</v>
      </c>
      <c r="M62" s="186"/>
      <c r="N62" s="186"/>
      <c r="O62" s="204"/>
      <c r="P62" s="186">
        <f t="shared" si="11"/>
        <v>1639019464</v>
      </c>
      <c r="Q62" s="186"/>
      <c r="R62" s="186">
        <v>7437608</v>
      </c>
      <c r="S62" s="186">
        <v>72656342</v>
      </c>
      <c r="T62" s="186">
        <v>129865525</v>
      </c>
      <c r="U62" s="186">
        <v>169125140</v>
      </c>
      <c r="V62" s="186">
        <v>192174342</v>
      </c>
      <c r="W62" s="186">
        <v>108915201</v>
      </c>
      <c r="X62" s="186">
        <v>239026437</v>
      </c>
      <c r="Y62" s="186">
        <v>176501326</v>
      </c>
      <c r="Z62" s="186"/>
      <c r="AA62" s="186"/>
      <c r="AB62" s="204"/>
      <c r="AC62" s="186">
        <f t="shared" si="12"/>
        <v>1095701921</v>
      </c>
      <c r="AD62" s="186"/>
      <c r="AE62" s="186">
        <v>812761</v>
      </c>
      <c r="AF62" s="186">
        <v>77426837</v>
      </c>
      <c r="AG62" s="186">
        <v>88177458</v>
      </c>
      <c r="AH62" s="186">
        <v>205324641</v>
      </c>
      <c r="AI62" s="186">
        <v>193636958</v>
      </c>
      <c r="AJ62" s="186">
        <v>105574490</v>
      </c>
      <c r="AK62" s="186">
        <v>243196452</v>
      </c>
      <c r="AL62" s="186">
        <v>179010382</v>
      </c>
      <c r="AM62" s="186"/>
      <c r="AN62" s="186"/>
      <c r="AO62" s="204"/>
      <c r="AP62" s="196">
        <f t="shared" si="13"/>
        <v>1093159979</v>
      </c>
    </row>
    <row r="63" spans="1:42" s="12" customFormat="1" ht="12.75">
      <c r="A63" s="202" t="s">
        <v>227</v>
      </c>
      <c r="B63" s="203" t="s">
        <v>228</v>
      </c>
      <c r="C63" s="186">
        <v>3914000000</v>
      </c>
      <c r="D63" s="186">
        <v>11660639</v>
      </c>
      <c r="E63" s="186">
        <v>1343286943</v>
      </c>
      <c r="F63" s="186">
        <v>34941618</v>
      </c>
      <c r="G63" s="186">
        <v>702143876</v>
      </c>
      <c r="H63" s="186">
        <v>1119137226</v>
      </c>
      <c r="I63" s="186">
        <v>63757131</v>
      </c>
      <c r="J63" s="186">
        <v>6326024</v>
      </c>
      <c r="K63" s="186">
        <v>456548908</v>
      </c>
      <c r="L63" s="186">
        <v>17748834</v>
      </c>
      <c r="M63" s="186"/>
      <c r="N63" s="186"/>
      <c r="O63" s="204"/>
      <c r="P63" s="186">
        <f t="shared" si="11"/>
        <v>3755551199</v>
      </c>
      <c r="Q63" s="186"/>
      <c r="R63" s="186">
        <v>109851048</v>
      </c>
      <c r="S63" s="186">
        <v>432681268</v>
      </c>
      <c r="T63" s="186">
        <v>463491486</v>
      </c>
      <c r="U63" s="186">
        <v>351101407</v>
      </c>
      <c r="V63" s="186">
        <v>398398706</v>
      </c>
      <c r="W63" s="186">
        <v>374103090</v>
      </c>
      <c r="X63" s="186">
        <v>400779507</v>
      </c>
      <c r="Y63" s="186">
        <v>451076279</v>
      </c>
      <c r="Z63" s="186"/>
      <c r="AA63" s="186"/>
      <c r="AB63" s="204"/>
      <c r="AC63" s="186">
        <f t="shared" si="12"/>
        <v>2981482791</v>
      </c>
      <c r="AD63" s="186"/>
      <c r="AE63" s="186">
        <v>105116058</v>
      </c>
      <c r="AF63" s="186">
        <v>423124240</v>
      </c>
      <c r="AG63" s="186">
        <v>454625459</v>
      </c>
      <c r="AH63" s="186">
        <v>371169248</v>
      </c>
      <c r="AI63" s="186">
        <v>386329910</v>
      </c>
      <c r="AJ63" s="186">
        <v>387789226</v>
      </c>
      <c r="AK63" s="186">
        <v>398566653</v>
      </c>
      <c r="AL63" s="186">
        <v>451945924</v>
      </c>
      <c r="AM63" s="186"/>
      <c r="AN63" s="186"/>
      <c r="AO63" s="204"/>
      <c r="AP63" s="196">
        <f t="shared" si="13"/>
        <v>2978666718</v>
      </c>
    </row>
    <row r="64" spans="1:42" s="12" customFormat="1" ht="12.75">
      <c r="A64" s="202" t="s">
        <v>229</v>
      </c>
      <c r="B64" s="203" t="s">
        <v>230</v>
      </c>
      <c r="C64" s="186">
        <v>16080000000</v>
      </c>
      <c r="D64" s="186">
        <v>1944392420</v>
      </c>
      <c r="E64" s="186">
        <v>2446741774.5</v>
      </c>
      <c r="F64" s="186">
        <v>929530197</v>
      </c>
      <c r="G64" s="186">
        <v>3922878338</v>
      </c>
      <c r="H64" s="186">
        <v>2883439315</v>
      </c>
      <c r="I64" s="186">
        <v>814179912</v>
      </c>
      <c r="J64" s="186">
        <v>2036766503</v>
      </c>
      <c r="K64" s="186">
        <v>124677544</v>
      </c>
      <c r="L64" s="186">
        <v>174001074</v>
      </c>
      <c r="M64" s="186"/>
      <c r="N64" s="186"/>
      <c r="O64" s="204"/>
      <c r="P64" s="186">
        <f t="shared" si="11"/>
        <v>15276607077.5</v>
      </c>
      <c r="Q64" s="186">
        <v>9500000</v>
      </c>
      <c r="R64" s="186">
        <v>799809679.36</v>
      </c>
      <c r="S64" s="186">
        <v>1792429255</v>
      </c>
      <c r="T64" s="186">
        <v>1888336289</v>
      </c>
      <c r="U64" s="186">
        <v>1739948547</v>
      </c>
      <c r="V64" s="186">
        <v>2232070384</v>
      </c>
      <c r="W64" s="186">
        <v>2365032963</v>
      </c>
      <c r="X64" s="186">
        <v>1689858454</v>
      </c>
      <c r="Y64" s="186">
        <v>1051053969</v>
      </c>
      <c r="Z64" s="186"/>
      <c r="AA64" s="186"/>
      <c r="AB64" s="204"/>
      <c r="AC64" s="186">
        <f t="shared" si="12"/>
        <v>13568039540.36</v>
      </c>
      <c r="AD64" s="186">
        <v>9500000</v>
      </c>
      <c r="AE64" s="186">
        <v>526475527.36</v>
      </c>
      <c r="AF64" s="186">
        <v>1821790205</v>
      </c>
      <c r="AG64" s="186">
        <v>1837145918</v>
      </c>
      <c r="AH64" s="186">
        <v>1989110813</v>
      </c>
      <c r="AI64" s="186">
        <v>2219704401</v>
      </c>
      <c r="AJ64" s="186">
        <v>2255867718</v>
      </c>
      <c r="AK64" s="186">
        <v>1777276015</v>
      </c>
      <c r="AL64" s="186">
        <v>1124780913</v>
      </c>
      <c r="AM64" s="186"/>
      <c r="AN64" s="186"/>
      <c r="AO64" s="204"/>
      <c r="AP64" s="196">
        <f t="shared" si="13"/>
        <v>13561651510.36</v>
      </c>
    </row>
    <row r="65" spans="1:42" s="12" customFormat="1" ht="12.75">
      <c r="A65" s="202" t="s">
        <v>231</v>
      </c>
      <c r="B65" s="203" t="s">
        <v>232</v>
      </c>
      <c r="C65" s="186">
        <f>1880000000-50400000</f>
        <v>1829600000</v>
      </c>
      <c r="D65" s="186">
        <v>956966</v>
      </c>
      <c r="E65" s="186">
        <v>176665430</v>
      </c>
      <c r="F65" s="186">
        <v>27338337</v>
      </c>
      <c r="G65" s="186">
        <v>57120705</v>
      </c>
      <c r="H65" s="186">
        <v>238372788</v>
      </c>
      <c r="I65" s="186">
        <v>234712620</v>
      </c>
      <c r="J65" s="186">
        <v>39289918</v>
      </c>
      <c r="K65" s="186">
        <v>8851409</v>
      </c>
      <c r="L65" s="186">
        <v>22697614</v>
      </c>
      <c r="M65" s="186"/>
      <c r="N65" s="186"/>
      <c r="O65" s="204"/>
      <c r="P65" s="186">
        <f t="shared" si="11"/>
        <v>806005787</v>
      </c>
      <c r="Q65" s="186"/>
      <c r="R65" s="186">
        <v>0</v>
      </c>
      <c r="S65" s="186">
        <v>15382488.23</v>
      </c>
      <c r="T65" s="186">
        <v>61800387</v>
      </c>
      <c r="U65" s="186">
        <v>66644959</v>
      </c>
      <c r="V65" s="186">
        <v>52159026</v>
      </c>
      <c r="W65" s="186">
        <v>77975288</v>
      </c>
      <c r="X65" s="186">
        <v>82127191</v>
      </c>
      <c r="Y65" s="186">
        <v>87056340</v>
      </c>
      <c r="Z65" s="186"/>
      <c r="AA65" s="186"/>
      <c r="AB65" s="204"/>
      <c r="AC65" s="186">
        <f t="shared" si="12"/>
        <v>443145679.23</v>
      </c>
      <c r="AD65" s="186"/>
      <c r="AE65" s="186">
        <v>0</v>
      </c>
      <c r="AF65" s="186">
        <v>3196119.23</v>
      </c>
      <c r="AG65" s="186">
        <v>67357770</v>
      </c>
      <c r="AH65" s="186">
        <v>70358188</v>
      </c>
      <c r="AI65" s="186">
        <v>49265015</v>
      </c>
      <c r="AJ65" s="186">
        <v>76333677</v>
      </c>
      <c r="AK65" s="186">
        <v>80957104</v>
      </c>
      <c r="AL65" s="186">
        <v>95677806</v>
      </c>
      <c r="AM65" s="186"/>
      <c r="AN65" s="186"/>
      <c r="AO65" s="204"/>
      <c r="AP65" s="196">
        <f t="shared" si="13"/>
        <v>443145679.23</v>
      </c>
    </row>
    <row r="66" spans="1:42" s="12" customFormat="1" ht="12.75">
      <c r="A66" s="202" t="s">
        <v>233</v>
      </c>
      <c r="B66" s="203" t="s">
        <v>234</v>
      </c>
      <c r="C66" s="186">
        <v>3157000000</v>
      </c>
      <c r="D66" s="186">
        <v>31445318</v>
      </c>
      <c r="E66" s="186">
        <v>312775502</v>
      </c>
      <c r="F66" s="186">
        <v>-4485780</v>
      </c>
      <c r="G66" s="186">
        <v>628115509</v>
      </c>
      <c r="H66" s="186">
        <v>334287714</v>
      </c>
      <c r="I66" s="186">
        <v>307148024</v>
      </c>
      <c r="J66" s="186">
        <v>64755559</v>
      </c>
      <c r="K66" s="186">
        <v>45913653</v>
      </c>
      <c r="L66" s="186">
        <v>283952819</v>
      </c>
      <c r="M66" s="186"/>
      <c r="N66" s="186"/>
      <c r="O66" s="204"/>
      <c r="P66" s="186">
        <f t="shared" si="11"/>
        <v>2003908318</v>
      </c>
      <c r="Q66" s="186"/>
      <c r="R66" s="186">
        <v>9469980</v>
      </c>
      <c r="S66" s="186">
        <v>35426697</v>
      </c>
      <c r="T66" s="186">
        <v>156919902</v>
      </c>
      <c r="U66" s="186">
        <v>113854628</v>
      </c>
      <c r="V66" s="186">
        <v>106128028</v>
      </c>
      <c r="W66" s="186">
        <v>179793907</v>
      </c>
      <c r="X66" s="186">
        <v>119971975</v>
      </c>
      <c r="Y66" s="186">
        <v>192724933</v>
      </c>
      <c r="Z66" s="186"/>
      <c r="AA66" s="186"/>
      <c r="AB66" s="204"/>
      <c r="AC66" s="186">
        <f t="shared" si="12"/>
        <v>914290050</v>
      </c>
      <c r="AD66" s="186"/>
      <c r="AE66" s="186">
        <v>1295892</v>
      </c>
      <c r="AF66" s="186">
        <v>37619745</v>
      </c>
      <c r="AG66" s="186">
        <v>116573510</v>
      </c>
      <c r="AH66" s="186">
        <v>156593436</v>
      </c>
      <c r="AI66" s="186">
        <v>97527477</v>
      </c>
      <c r="AJ66" s="186">
        <v>179920785</v>
      </c>
      <c r="AK66" s="186">
        <v>114292238</v>
      </c>
      <c r="AL66" s="186">
        <v>201599121</v>
      </c>
      <c r="AM66" s="186"/>
      <c r="AN66" s="186"/>
      <c r="AO66" s="204"/>
      <c r="AP66" s="196">
        <f t="shared" si="13"/>
        <v>905422204</v>
      </c>
    </row>
    <row r="67" spans="1:42" s="12" customFormat="1" ht="12.75">
      <c r="A67" s="202" t="s">
        <v>235</v>
      </c>
      <c r="B67" s="203" t="s">
        <v>236</v>
      </c>
      <c r="C67" s="186">
        <v>3833000000</v>
      </c>
      <c r="D67" s="186">
        <v>19494064</v>
      </c>
      <c r="E67" s="186">
        <v>319040586</v>
      </c>
      <c r="F67" s="186">
        <v>15125011</v>
      </c>
      <c r="G67" s="186">
        <v>311260345</v>
      </c>
      <c r="H67" s="186">
        <v>511937603</v>
      </c>
      <c r="I67" s="186">
        <v>246700749</v>
      </c>
      <c r="J67" s="186">
        <v>210656401</v>
      </c>
      <c r="K67" s="186">
        <v>316674947</v>
      </c>
      <c r="L67" s="186">
        <v>978817094</v>
      </c>
      <c r="M67" s="186"/>
      <c r="N67" s="186"/>
      <c r="O67" s="204"/>
      <c r="P67" s="186">
        <f t="shared" si="11"/>
        <v>2929706800</v>
      </c>
      <c r="Q67" s="186"/>
      <c r="R67" s="186">
        <v>29770263</v>
      </c>
      <c r="S67" s="186">
        <v>69766891</v>
      </c>
      <c r="T67" s="186">
        <v>162972532</v>
      </c>
      <c r="U67" s="186">
        <v>110286833</v>
      </c>
      <c r="V67" s="186">
        <v>104284157</v>
      </c>
      <c r="W67" s="186">
        <v>231714513</v>
      </c>
      <c r="X67" s="186">
        <v>201311519</v>
      </c>
      <c r="Y67" s="186">
        <v>430817308</v>
      </c>
      <c r="Z67" s="186"/>
      <c r="AA67" s="186"/>
      <c r="AB67" s="204"/>
      <c r="AC67" s="186">
        <f t="shared" si="12"/>
        <v>1340924016</v>
      </c>
      <c r="AD67" s="186"/>
      <c r="AE67" s="186">
        <v>787140</v>
      </c>
      <c r="AF67" s="186">
        <v>91370738</v>
      </c>
      <c r="AG67" s="186">
        <v>151347881</v>
      </c>
      <c r="AH67" s="186">
        <v>101703213</v>
      </c>
      <c r="AI67" s="186">
        <v>107063600</v>
      </c>
      <c r="AJ67" s="186">
        <v>222894652</v>
      </c>
      <c r="AK67" s="186">
        <v>207351937</v>
      </c>
      <c r="AL67" s="186">
        <v>455697098</v>
      </c>
      <c r="AM67" s="186"/>
      <c r="AN67" s="186"/>
      <c r="AO67" s="204"/>
      <c r="AP67" s="196">
        <f t="shared" si="13"/>
        <v>1338216259</v>
      </c>
    </row>
    <row r="68" spans="1:42" s="12" customFormat="1" ht="13.5" thickBot="1">
      <c r="A68" s="202" t="s">
        <v>237</v>
      </c>
      <c r="B68" s="203" t="s">
        <v>238</v>
      </c>
      <c r="C68" s="186">
        <f>2597000000-200000000</f>
        <v>2397000000</v>
      </c>
      <c r="D68" s="186">
        <v>18287030</v>
      </c>
      <c r="E68" s="186">
        <v>437724548</v>
      </c>
      <c r="F68" s="186">
        <v>71446924</v>
      </c>
      <c r="G68" s="186">
        <v>34620517</v>
      </c>
      <c r="H68" s="186">
        <v>422912635</v>
      </c>
      <c r="I68" s="186">
        <v>485440374</v>
      </c>
      <c r="J68" s="186">
        <v>217807740</v>
      </c>
      <c r="K68" s="186">
        <v>56389834</v>
      </c>
      <c r="L68" s="186">
        <v>17709714</v>
      </c>
      <c r="M68" s="186"/>
      <c r="N68" s="186"/>
      <c r="O68" s="204"/>
      <c r="P68" s="186">
        <f t="shared" si="11"/>
        <v>1762339316</v>
      </c>
      <c r="Q68" s="186"/>
      <c r="R68" s="186">
        <v>1151127</v>
      </c>
      <c r="S68" s="186">
        <v>111674287.77</v>
      </c>
      <c r="T68" s="186">
        <v>161071769</v>
      </c>
      <c r="U68" s="186">
        <v>174942177</v>
      </c>
      <c r="V68" s="186">
        <v>80911994</v>
      </c>
      <c r="W68" s="186">
        <v>159629386</v>
      </c>
      <c r="X68" s="186">
        <v>125641785</v>
      </c>
      <c r="Y68" s="186">
        <v>199825946</v>
      </c>
      <c r="Z68" s="186"/>
      <c r="AA68" s="186"/>
      <c r="AB68" s="204"/>
      <c r="AC68" s="186">
        <f t="shared" si="12"/>
        <v>1014848471.77</v>
      </c>
      <c r="AD68" s="186"/>
      <c r="AE68" s="186">
        <v>1151127</v>
      </c>
      <c r="AF68" s="186">
        <v>85785137.77</v>
      </c>
      <c r="AG68" s="186">
        <v>158005254</v>
      </c>
      <c r="AH68" s="186">
        <v>170212957</v>
      </c>
      <c r="AI68" s="186">
        <v>109650061</v>
      </c>
      <c r="AJ68" s="186">
        <v>144920112</v>
      </c>
      <c r="AK68" s="186">
        <v>145297877</v>
      </c>
      <c r="AL68" s="186">
        <v>199825946</v>
      </c>
      <c r="AM68" s="186"/>
      <c r="AN68" s="186"/>
      <c r="AO68" s="204"/>
      <c r="AP68" s="196">
        <f t="shared" si="13"/>
        <v>1014848471.77</v>
      </c>
    </row>
    <row r="69" spans="1:42" s="140" customFormat="1" ht="13.5" thickBot="1">
      <c r="A69" s="252" t="s">
        <v>50</v>
      </c>
      <c r="B69" s="253"/>
      <c r="C69" s="193">
        <f>SUM(C58)</f>
        <v>70311600000</v>
      </c>
      <c r="D69" s="193">
        <f>SUM(D58)</f>
        <v>5168235559</v>
      </c>
      <c r="E69" s="193">
        <f>SUM(E14+E42+E55+E58)</f>
        <v>8276867210</v>
      </c>
      <c r="F69" s="193">
        <f>SUM(F58)</f>
        <v>1998607318</v>
      </c>
      <c r="G69" s="193">
        <f aca="true" t="shared" si="14" ref="G69:O69">SUM(G14+G42+G55+G58)</f>
        <v>10191646075.5</v>
      </c>
      <c r="H69" s="193">
        <f t="shared" si="14"/>
        <v>8399298154</v>
      </c>
      <c r="I69" s="193">
        <f t="shared" si="14"/>
        <v>3406357738</v>
      </c>
      <c r="J69" s="193">
        <f t="shared" si="14"/>
        <v>5409757189</v>
      </c>
      <c r="K69" s="193">
        <f t="shared" si="14"/>
        <v>5078605565</v>
      </c>
      <c r="L69" s="193">
        <f t="shared" si="14"/>
        <v>3225175814.92</v>
      </c>
      <c r="M69" s="193">
        <f t="shared" si="14"/>
        <v>0</v>
      </c>
      <c r="N69" s="193">
        <f t="shared" si="14"/>
        <v>0</v>
      </c>
      <c r="O69" s="193">
        <f t="shared" si="14"/>
        <v>0</v>
      </c>
      <c r="P69" s="193">
        <f>SUM(P58)</f>
        <v>51154550623.42</v>
      </c>
      <c r="Q69" s="193">
        <f>SUM(Q58)</f>
        <v>52083780</v>
      </c>
      <c r="R69" s="193">
        <f>SUM(R14+R42+R55+R58)</f>
        <v>1290827011</v>
      </c>
      <c r="S69" s="193">
        <f>SUM(S58)</f>
        <v>3987223091.5</v>
      </c>
      <c r="T69" s="193">
        <f>SUM(T58)</f>
        <v>5110256281.5</v>
      </c>
      <c r="U69" s="193">
        <f aca="true" t="shared" si="15" ref="U69:AB69">SUM(U14+U42+U55+U58)</f>
        <v>4024335844</v>
      </c>
      <c r="V69" s="193">
        <f t="shared" si="15"/>
        <v>4353474548</v>
      </c>
      <c r="W69" s="193">
        <f t="shared" si="15"/>
        <v>4945220601</v>
      </c>
      <c r="X69" s="193">
        <f t="shared" si="15"/>
        <v>5290156782.5</v>
      </c>
      <c r="Y69" s="193">
        <f t="shared" si="15"/>
        <v>5325144463</v>
      </c>
      <c r="Z69" s="193">
        <f t="shared" si="15"/>
        <v>0</v>
      </c>
      <c r="AA69" s="193">
        <f t="shared" si="15"/>
        <v>0</v>
      </c>
      <c r="AB69" s="193">
        <f t="shared" si="15"/>
        <v>0</v>
      </c>
      <c r="AC69" s="193">
        <f>SUM(AC58)</f>
        <v>34378722402.5</v>
      </c>
      <c r="AD69" s="193">
        <f>SUM(AD58)</f>
        <v>44050490</v>
      </c>
      <c r="AE69" s="193">
        <f>SUM(AE14+AE42+AE55+AE58)</f>
        <v>821821147</v>
      </c>
      <c r="AF69" s="193">
        <f>SUM(AF58)</f>
        <v>3972356017.5</v>
      </c>
      <c r="AG69" s="193">
        <f>SUM(AG58)</f>
        <v>4760800349.5</v>
      </c>
      <c r="AH69" s="193">
        <f aca="true" t="shared" si="16" ref="AH69:AO69">SUM(AH14+AH42+AH55+AH58)</f>
        <v>4645409480</v>
      </c>
      <c r="AI69" s="193">
        <f t="shared" si="16"/>
        <v>4323397152</v>
      </c>
      <c r="AJ69" s="193">
        <f t="shared" si="16"/>
        <v>4660890906</v>
      </c>
      <c r="AK69" s="193">
        <f t="shared" si="16"/>
        <v>5577871374.5</v>
      </c>
      <c r="AL69" s="193">
        <f t="shared" si="16"/>
        <v>5501786628</v>
      </c>
      <c r="AM69" s="193">
        <f t="shared" si="16"/>
        <v>0</v>
      </c>
      <c r="AN69" s="193">
        <f t="shared" si="16"/>
        <v>0</v>
      </c>
      <c r="AO69" s="193">
        <f t="shared" si="16"/>
        <v>0</v>
      </c>
      <c r="AP69" s="178">
        <f>SUM(AP58)</f>
        <v>34308383544.5</v>
      </c>
    </row>
    <row r="70" spans="1:42" ht="12.75">
      <c r="A70" s="205" t="s">
        <v>239</v>
      </c>
      <c r="B70" s="206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7"/>
      <c r="AI70" s="207"/>
      <c r="AJ70" s="207"/>
      <c r="AK70" s="207"/>
      <c r="AL70" s="207"/>
      <c r="AM70" s="207"/>
      <c r="AN70" s="207"/>
      <c r="AO70" s="207"/>
      <c r="AP70" s="208"/>
    </row>
    <row r="71" spans="1:42" ht="12.75">
      <c r="A71" s="121"/>
      <c r="B71" s="207"/>
      <c r="C71" s="207"/>
      <c r="D71" s="207"/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207"/>
      <c r="R71" s="207"/>
      <c r="S71" s="207"/>
      <c r="T71" s="207"/>
      <c r="U71" s="207"/>
      <c r="V71" s="207"/>
      <c r="W71" s="207"/>
      <c r="X71" s="207"/>
      <c r="Y71" s="207"/>
      <c r="Z71" s="207"/>
      <c r="AA71" s="207"/>
      <c r="AB71" s="207"/>
      <c r="AC71" s="207"/>
      <c r="AD71" s="207"/>
      <c r="AE71" s="207"/>
      <c r="AF71" s="207"/>
      <c r="AG71" s="207"/>
      <c r="AH71" s="207"/>
      <c r="AI71" s="207"/>
      <c r="AJ71" s="207"/>
      <c r="AK71" s="207"/>
      <c r="AL71" s="207"/>
      <c r="AM71" s="207"/>
      <c r="AN71" s="207"/>
      <c r="AO71" s="207"/>
      <c r="AP71" s="209"/>
    </row>
    <row r="72" spans="1:42" ht="12.75">
      <c r="A72" s="121"/>
      <c r="B72" s="207"/>
      <c r="C72" s="207"/>
      <c r="D72" s="207"/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  <c r="R72" s="207"/>
      <c r="S72" s="207"/>
      <c r="T72" s="207"/>
      <c r="U72" s="207"/>
      <c r="V72" s="207"/>
      <c r="W72" s="207"/>
      <c r="X72" s="207"/>
      <c r="Y72" s="207"/>
      <c r="Z72" s="207"/>
      <c r="AA72" s="207"/>
      <c r="AB72" s="207"/>
      <c r="AC72" s="207"/>
      <c r="AD72" s="207"/>
      <c r="AE72" s="207"/>
      <c r="AF72" s="207"/>
      <c r="AG72" s="207"/>
      <c r="AH72" s="207"/>
      <c r="AI72" s="207"/>
      <c r="AJ72" s="207"/>
      <c r="AK72" s="207"/>
      <c r="AL72" s="207"/>
      <c r="AM72" s="207"/>
      <c r="AN72" s="207"/>
      <c r="AO72" s="207"/>
      <c r="AP72" s="209"/>
    </row>
    <row r="73" spans="1:42" ht="12.75">
      <c r="A73" s="121"/>
      <c r="B73" s="207"/>
      <c r="C73" s="207"/>
      <c r="D73" s="207"/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7"/>
      <c r="P73" s="207"/>
      <c r="Q73" s="207"/>
      <c r="R73" s="207"/>
      <c r="S73" s="207"/>
      <c r="T73" s="207"/>
      <c r="U73" s="207"/>
      <c r="V73" s="207"/>
      <c r="W73" s="207"/>
      <c r="X73" s="207"/>
      <c r="Y73" s="207"/>
      <c r="Z73" s="207"/>
      <c r="AA73" s="207"/>
      <c r="AB73" s="207"/>
      <c r="AC73" s="207"/>
      <c r="AD73" s="207"/>
      <c r="AE73" s="207"/>
      <c r="AF73" s="207"/>
      <c r="AG73" s="207"/>
      <c r="AH73" s="207"/>
      <c r="AI73" s="207"/>
      <c r="AJ73" s="207"/>
      <c r="AK73" s="207"/>
      <c r="AL73" s="207"/>
      <c r="AM73" s="207"/>
      <c r="AN73" s="207"/>
      <c r="AO73" s="207"/>
      <c r="AP73" s="209"/>
    </row>
    <row r="74" spans="1:42" ht="12.75">
      <c r="A74" s="121"/>
      <c r="B74" s="207"/>
      <c r="C74" s="207"/>
      <c r="D74" s="207"/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7"/>
      <c r="P74" s="207"/>
      <c r="Q74" s="207"/>
      <c r="R74" s="207"/>
      <c r="S74" s="207"/>
      <c r="T74" s="207"/>
      <c r="U74" s="207"/>
      <c r="V74" s="207"/>
      <c r="W74" s="207"/>
      <c r="X74" s="207"/>
      <c r="Y74" s="207"/>
      <c r="Z74" s="207"/>
      <c r="AA74" s="207"/>
      <c r="AB74" s="207"/>
      <c r="AC74" s="207"/>
      <c r="AD74" s="207"/>
      <c r="AE74" s="207"/>
      <c r="AF74" s="207"/>
      <c r="AG74" s="207"/>
      <c r="AH74" s="207"/>
      <c r="AI74" s="207"/>
      <c r="AJ74" s="207"/>
      <c r="AK74" s="207"/>
      <c r="AL74" s="207"/>
      <c r="AM74" s="207"/>
      <c r="AN74" s="207"/>
      <c r="AO74" s="207"/>
      <c r="AP74" s="209"/>
    </row>
    <row r="75" spans="1:42" ht="9.75" customHeight="1" thickBot="1">
      <c r="A75" s="121"/>
      <c r="B75" s="210"/>
      <c r="C75" s="3"/>
      <c r="D75" s="207"/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7"/>
      <c r="P75" s="207"/>
      <c r="Q75" s="207"/>
      <c r="R75" s="207"/>
      <c r="S75" s="207"/>
      <c r="T75" s="207"/>
      <c r="U75" s="207"/>
      <c r="V75" s="207"/>
      <c r="W75" s="207"/>
      <c r="X75" s="251"/>
      <c r="Y75" s="251"/>
      <c r="Z75" s="251"/>
      <c r="AA75" s="251"/>
      <c r="AB75" s="251"/>
      <c r="AC75" s="251"/>
      <c r="AD75" s="251"/>
      <c r="AE75" s="251"/>
      <c r="AF75" s="251"/>
      <c r="AG75" s="251"/>
      <c r="AH75" s="251"/>
      <c r="AI75" s="251"/>
      <c r="AJ75" s="251"/>
      <c r="AK75" s="207"/>
      <c r="AL75" s="207"/>
      <c r="AM75" s="207"/>
      <c r="AN75" s="207"/>
      <c r="AO75" s="207"/>
      <c r="AP75" s="209"/>
    </row>
    <row r="76" spans="1:42" ht="18.75" customHeight="1">
      <c r="A76" s="121"/>
      <c r="B76" s="211" t="s">
        <v>240</v>
      </c>
      <c r="C76" s="207"/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207"/>
      <c r="S76" s="207"/>
      <c r="T76" s="207"/>
      <c r="U76" s="207"/>
      <c r="V76" s="207"/>
      <c r="W76" s="207"/>
      <c r="X76" s="251"/>
      <c r="Y76" s="251"/>
      <c r="Z76" s="251"/>
      <c r="AA76" s="251"/>
      <c r="AB76" s="251"/>
      <c r="AC76" s="251"/>
      <c r="AD76" s="251"/>
      <c r="AE76" s="251"/>
      <c r="AF76" s="251"/>
      <c r="AG76" s="251"/>
      <c r="AH76" s="251"/>
      <c r="AI76" s="251"/>
      <c r="AJ76" s="251"/>
      <c r="AK76" s="251"/>
      <c r="AL76" s="207"/>
      <c r="AM76" s="207"/>
      <c r="AN76" s="207"/>
      <c r="AO76" s="207"/>
      <c r="AP76" s="209"/>
    </row>
    <row r="77" spans="1:42" ht="0.75" customHeight="1" thickBot="1">
      <c r="A77" s="212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9"/>
    </row>
    <row r="78" spans="1:42" ht="0.75" customHeight="1">
      <c r="A78" s="61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</row>
    <row r="79" spans="1:42" ht="0.75" customHeight="1">
      <c r="A79" s="61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</row>
    <row r="80" spans="1:42" ht="72" customHeight="1">
      <c r="A80" s="249"/>
      <c r="B80" s="250"/>
      <c r="C80" s="250"/>
      <c r="D80" s="250"/>
      <c r="E80" s="250"/>
      <c r="F80" s="250"/>
      <c r="G80" s="250"/>
      <c r="H80" s="250"/>
      <c r="I80" s="250"/>
      <c r="J80" s="250"/>
      <c r="K80" s="250"/>
      <c r="L80" s="250"/>
      <c r="M80" s="250"/>
      <c r="N80" s="250"/>
      <c r="O80" s="250"/>
      <c r="P80" s="250"/>
      <c r="Q80" s="250"/>
      <c r="R80" s="250"/>
      <c r="S80" s="250"/>
      <c r="T80" s="250"/>
      <c r="U80" s="250"/>
      <c r="V80" s="250"/>
      <c r="W80" s="250"/>
      <c r="X80" s="250"/>
      <c r="Y80" s="250"/>
      <c r="Z80" s="250"/>
      <c r="AA80" s="250"/>
      <c r="AB80" s="250"/>
      <c r="AC80" s="250"/>
      <c r="AD80" s="250"/>
      <c r="AE80" s="250"/>
      <c r="AF80" s="250"/>
      <c r="AG80" s="250"/>
      <c r="AH80" s="250"/>
      <c r="AI80" s="250"/>
      <c r="AJ80" s="250"/>
      <c r="AK80" s="250"/>
      <c r="AL80" s="250"/>
      <c r="AM80" s="250"/>
      <c r="AN80" s="250"/>
      <c r="AO80" s="250"/>
      <c r="AP80" s="250"/>
    </row>
    <row r="81" spans="1:42" ht="12.75">
      <c r="A81" s="213"/>
      <c r="B81" s="213"/>
      <c r="C81" s="213"/>
      <c r="D81" s="213"/>
      <c r="E81" s="213"/>
      <c r="F81" s="213"/>
      <c r="G81" s="213"/>
      <c r="H81" s="213"/>
      <c r="I81" s="213"/>
      <c r="J81" s="213"/>
      <c r="K81" s="213"/>
      <c r="L81" s="213"/>
      <c r="M81" s="213"/>
      <c r="N81" s="213"/>
      <c r="O81" s="213"/>
      <c r="P81" s="213"/>
      <c r="Q81" s="213"/>
      <c r="R81" s="213"/>
      <c r="S81" s="213"/>
      <c r="T81" s="213"/>
      <c r="U81" s="213"/>
      <c r="V81" s="213"/>
      <c r="W81" s="213"/>
      <c r="X81" s="213"/>
      <c r="Y81" s="213"/>
      <c r="Z81" s="213"/>
      <c r="AA81" s="213"/>
      <c r="AB81" s="213"/>
      <c r="AC81" s="213"/>
      <c r="AD81" s="213"/>
      <c r="AE81" s="213"/>
      <c r="AF81" s="213"/>
      <c r="AG81" s="213"/>
      <c r="AH81" s="213"/>
      <c r="AI81" s="213"/>
      <c r="AJ81" s="213"/>
      <c r="AK81" s="213"/>
      <c r="AL81" s="213"/>
      <c r="AM81" s="213"/>
      <c r="AN81" s="213"/>
      <c r="AO81" s="213"/>
      <c r="AP81" s="213"/>
    </row>
    <row r="82" spans="1:42" ht="12.75">
      <c r="A82" s="213"/>
      <c r="B82" s="213"/>
      <c r="C82" s="213"/>
      <c r="D82" s="213"/>
      <c r="E82" s="213"/>
      <c r="F82" s="213"/>
      <c r="G82" s="213"/>
      <c r="H82" s="213"/>
      <c r="I82" s="213"/>
      <c r="J82" s="213"/>
      <c r="K82" s="213"/>
      <c r="L82" s="213"/>
      <c r="M82" s="213"/>
      <c r="N82" s="213"/>
      <c r="O82" s="213"/>
      <c r="P82" s="213"/>
      <c r="Q82" s="213"/>
      <c r="R82" s="213"/>
      <c r="S82" s="213"/>
      <c r="T82" s="213"/>
      <c r="U82" s="213"/>
      <c r="V82" s="213"/>
      <c r="W82" s="213"/>
      <c r="X82" s="213"/>
      <c r="Y82" s="213"/>
      <c r="Z82" s="213"/>
      <c r="AA82" s="213"/>
      <c r="AB82" s="213"/>
      <c r="AC82" s="213"/>
      <c r="AD82" s="213"/>
      <c r="AE82" s="213"/>
      <c r="AF82" s="213"/>
      <c r="AG82" s="213"/>
      <c r="AH82" s="213"/>
      <c r="AI82" s="213"/>
      <c r="AJ82" s="213"/>
      <c r="AK82" s="213"/>
      <c r="AL82" s="213"/>
      <c r="AM82" s="213"/>
      <c r="AN82" s="213"/>
      <c r="AO82" s="213"/>
      <c r="AP82" s="213"/>
    </row>
  </sheetData>
  <mergeCells count="9">
    <mergeCell ref="A80:AP80"/>
    <mergeCell ref="X76:AK76"/>
    <mergeCell ref="A69:B69"/>
    <mergeCell ref="X75:AJ75"/>
    <mergeCell ref="A5:AP5"/>
    <mergeCell ref="A4:AP4"/>
    <mergeCell ref="A1:AP1"/>
    <mergeCell ref="A2:AP2"/>
    <mergeCell ref="A3:AP3"/>
  </mergeCells>
  <printOptions horizontalCentered="1" verticalCentered="1"/>
  <pageMargins left="0.9055118110236221" right="0.6692913385826772" top="0.7874015748031497" bottom="0.4724409448818898" header="0.2362204724409449" footer="0.1968503937007874"/>
  <pageSetup horizontalDpi="300" verticalDpi="300" orientation="landscape" paperSize="5" scale="45" r:id="rId1"/>
  <headerFooter alignWithMargins="0">
    <oddFooter>&amp;CHACIENDA2007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rhescobarm</cp:lastModifiedBy>
  <cp:lastPrinted>2008-10-20T14:21:43Z</cp:lastPrinted>
  <dcterms:created xsi:type="dcterms:W3CDTF">1999-04-05T19:37:02Z</dcterms:created>
  <dcterms:modified xsi:type="dcterms:W3CDTF">2008-11-05T21:18:13Z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