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activeTab="0"/>
  </bookViews>
  <sheets>
    <sheet name="Gastos Fond" sheetId="1" r:id="rId1"/>
  </sheets>
  <definedNames>
    <definedName name="_xlnm.Print_Area" localSheetId="0">'Gastos Fond'!$A$1:$AP$45</definedName>
  </definedNames>
  <calcPr fullCalcOnLoad="1"/>
</workbook>
</file>

<file path=xl/sharedStrings.xml><?xml version="1.0" encoding="utf-8"?>
<sst xmlns="http://schemas.openxmlformats.org/spreadsheetml/2006/main" count="132" uniqueCount="74">
  <si>
    <t>MINISTERIO DE HACIENDA Y CREDITO PUBLICO</t>
  </si>
  <si>
    <t>DIRECCION GENERAL DEL PRESUPUESTO NACIONAL</t>
  </si>
  <si>
    <t>FONDO ROTATORIO DEL DANE - FONDANE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</si>
  <si>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</si>
  <si>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</si>
  <si>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</si>
  <si>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</si>
  <si>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</si>
  <si>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</si>
  <si>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</si>
  <si>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</si>
  <si>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</si>
  <si>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</si>
  <si>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</si>
  <si>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</si>
  <si>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</si>
  <si>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</si>
  <si>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</si>
  <si>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</si>
  <si>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</si>
  <si>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</si>
  <si>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</si>
  <si>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</si>
  <si>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</si>
  <si>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</si>
  <si>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</si>
  <si>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</si>
  <si>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</si>
  <si>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</si>
  <si>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</si>
  <si>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</si>
  <si>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</si>
  <si>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</si>
  <si>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</si>
  <si>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</si>
  <si>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</si>
  <si>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</si>
  <si>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</si>
  <si>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</t>
  </si>
  <si>
    <t xml:space="preserve">    '00</t>
  </si>
  <si>
    <t>A|2|0|1|0|20</t>
  </si>
  <si>
    <t>ADQUISICIONES DE BIENES</t>
  </si>
  <si>
    <t>ADQUISICION DE SERVICIOS</t>
  </si>
  <si>
    <t>A|2|0|2|0|21</t>
  </si>
  <si>
    <t>A|2|0|3|0|20</t>
  </si>
  <si>
    <t>IMPUESTOS Y MULTAS</t>
  </si>
  <si>
    <t>A|3|2|1|1|20</t>
  </si>
  <si>
    <t>ACT. ESTUD. Y ENCUEST. PROPOSITOS MULTIPLES</t>
  </si>
  <si>
    <t>A|1|0|2|8|20</t>
  </si>
  <si>
    <t>GASTOS DE FUNCIONAMIENTO R. P.</t>
  </si>
  <si>
    <t>GASTOS DE INVERSION R. P.</t>
  </si>
  <si>
    <t>GASTOS DE PERSONAL</t>
  </si>
  <si>
    <t>GASTOS GENERALES</t>
  </si>
  <si>
    <t>saldo apropiac</t>
  </si>
  <si>
    <t>C|310|1000|1|20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</si>
  <si>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</si>
  <si>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</si>
  <si>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</si>
  <si>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</si>
  <si>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</si>
  <si>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CXP</t>
  </si>
  <si>
    <t xml:space="preserve">COORDINADOR DE PRESUPUESTO </t>
  </si>
  <si>
    <t>Elaboró : O.L.A.G.</t>
  </si>
  <si>
    <t>A|2|0|1|0|21</t>
  </si>
  <si>
    <t>C|410|1000|9|20</t>
  </si>
  <si>
    <t>LEVANTAMIENTO DEL XVII CENSO NACIONAL DE POBLACION Y VI DE VIVIENDA 2005</t>
  </si>
  <si>
    <t xml:space="preserve">LEVANTAMIENTO DEL CENSO GENERAL NACIONAL </t>
  </si>
  <si>
    <t>A|2|0|3|0|21</t>
  </si>
  <si>
    <t>C|410|1000|12|20</t>
  </si>
  <si>
    <t>A|3|6|1|2|21</t>
  </si>
  <si>
    <t>CONCILIACIONES</t>
  </si>
  <si>
    <t xml:space="preserve">COORDINADOR AREA  FINANCIERA </t>
  </si>
  <si>
    <t>A DICIEMBRE</t>
  </si>
  <si>
    <t>NOTA: SE REALIZO UNA ADICION PRESUPUESTAL EN INVERSION RP POR VALOR DE $446.531.520 MEDIANTE RESOL N°232 DEL 20 DIC/05 Y APROB POR MINHACIENDA EL 28 DIC/05.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</si>
</sst>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;[Red]#,##0.0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7" fillId="0" borderId="8" xfId="0" applyNumberFormat="1" applyFont="1" applyBorder="1" applyAlignment="1" applyProtection="1">
      <alignment horizontal="left"/>
      <protection locked="0"/>
    </xf>
    <xf numFmtId="4" fontId="8" fillId="0" borderId="8" xfId="0" applyNumberFormat="1" applyFont="1" applyBorder="1" applyAlignment="1" applyProtection="1">
      <alignment horizontal="right"/>
      <protection locked="0"/>
    </xf>
    <xf numFmtId="4" fontId="8" fillId="0" borderId="8" xfId="0" applyNumberFormat="1" applyFont="1" applyFill="1" applyBorder="1" applyAlignment="1" applyProtection="1">
      <alignment horizontal="right"/>
      <protection/>
    </xf>
    <xf numFmtId="4" fontId="8" fillId="0" borderId="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left"/>
      <protection locked="0"/>
    </xf>
    <xf numFmtId="4" fontId="8" fillId="0" borderId="10" xfId="0" applyNumberFormat="1" applyFont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 horizontal="right"/>
      <protection/>
    </xf>
    <xf numFmtId="4" fontId="8" fillId="0" borderId="1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2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4" fillId="0" borderId="16" xfId="0" applyFont="1" applyBorder="1" applyAlignment="1">
      <alignment horizontal="center"/>
    </xf>
    <xf numFmtId="4" fontId="7" fillId="0" borderId="17" xfId="0" applyNumberFormat="1" applyFont="1" applyBorder="1" applyAlignment="1" applyProtection="1">
      <alignment horizontal="left"/>
      <protection locked="0"/>
    </xf>
    <xf numFmtId="4" fontId="8" fillId="0" borderId="8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Alignment="1">
      <alignment/>
    </xf>
    <xf numFmtId="0" fontId="6" fillId="0" borderId="4" xfId="0" applyFont="1" applyBorder="1" applyAlignment="1">
      <alignment horizontal="center"/>
    </xf>
    <xf numFmtId="4" fontId="2" fillId="0" borderId="12" xfId="0" applyNumberFormat="1" applyFont="1" applyBorder="1" applyAlignment="1" applyProtection="1">
      <alignment horizontal="right"/>
      <protection locked="0"/>
    </xf>
    <xf numFmtId="4" fontId="2" fillId="0" borderId="15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8" fillId="0" borderId="20" xfId="0" applyNumberFormat="1" applyFont="1" applyBorder="1" applyAlignment="1" applyProtection="1">
      <alignment horizontal="right"/>
      <protection locked="0"/>
    </xf>
    <xf numFmtId="4" fontId="8" fillId="0" borderId="20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8" fillId="2" borderId="0" xfId="0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4" fillId="0" borderId="21" xfId="0" applyFont="1" applyBorder="1" applyAlignment="1">
      <alignment horizontal="center"/>
    </xf>
    <xf numFmtId="4" fontId="8" fillId="0" borderId="22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2" fillId="0" borderId="15" xfId="0" applyNumberFormat="1" applyFont="1" applyBorder="1" applyAlignment="1" applyProtection="1">
      <alignment horizontal="right"/>
      <protection/>
    </xf>
    <xf numFmtId="4" fontId="0" fillId="0" borderId="23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0" xfId="0" applyNumberFormat="1" applyFont="1" applyAlignment="1" applyProtection="1">
      <alignment/>
      <protection/>
    </xf>
    <xf numFmtId="40" fontId="8" fillId="0" borderId="10" xfId="0" applyNumberFormat="1" applyFont="1" applyBorder="1" applyAlignment="1" applyProtection="1">
      <alignment horizontal="right"/>
      <protection locked="0"/>
    </xf>
    <xf numFmtId="40" fontId="8" fillId="0" borderId="8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>
      <alignment/>
    </xf>
    <xf numFmtId="0" fontId="6" fillId="2" borderId="2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4" fontId="2" fillId="0" borderId="30" xfId="0" applyNumberFormat="1" applyFont="1" applyBorder="1" applyAlignment="1">
      <alignment horizontal="right"/>
    </xf>
    <xf numFmtId="40" fontId="2" fillId="0" borderId="12" xfId="0" applyNumberFormat="1" applyFont="1" applyBorder="1" applyAlignment="1">
      <alignment horizontal="right"/>
    </xf>
    <xf numFmtId="4" fontId="7" fillId="0" borderId="10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6" xfId="0" applyNumberFormat="1" applyFont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 horizontal="center"/>
      <protection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tabSelected="1" workbookViewId="0" topLeftCell="A1">
      <selection activeCell="A1" sqref="A1:AP1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customWidth="1"/>
    <col min="16" max="16" width="20.8515625" style="1" customWidth="1"/>
    <col min="17" max="17" width="18.57421875" style="1" hidden="1" customWidth="1"/>
    <col min="18" max="18" width="17.8515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00390625" style="1" customWidth="1"/>
    <col min="29" max="29" width="21.71093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customWidth="1"/>
    <col min="42" max="42" width="19.57421875" style="1" customWidth="1"/>
    <col min="43" max="43" width="21.28125" style="83" bestFit="1" customWidth="1"/>
    <col min="44" max="44" width="19.57421875" style="83" bestFit="1" customWidth="1"/>
    <col min="45" max="45" width="21.28125" style="83" customWidth="1"/>
    <col min="46" max="16384" width="11.421875" style="1" customWidth="1"/>
  </cols>
  <sheetData>
    <row r="1" spans="1:42" s="83" customFormat="1" ht="15.7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100"/>
    </row>
    <row r="2" spans="1:42" s="83" customFormat="1" ht="15.7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7"/>
    </row>
    <row r="3" spans="1:42" s="83" customFormat="1" ht="15.75">
      <c r="A3" s="95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</row>
    <row r="4" spans="1:42" s="83" customFormat="1" ht="15.75">
      <c r="A4" s="95" t="s">
        <v>37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7"/>
    </row>
    <row r="5" spans="1:42" s="101" customFormat="1" ht="15.75">
      <c r="A5" s="95" t="s">
        <v>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7"/>
    </row>
    <row r="6" spans="1:43" ht="1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8"/>
      <c r="AI6" s="43"/>
      <c r="AJ6" s="43"/>
      <c r="AK6" s="43"/>
      <c r="AL6" s="43"/>
      <c r="AM6" s="43"/>
      <c r="AN6" s="43"/>
      <c r="AO6" s="43"/>
      <c r="AP6" s="44"/>
      <c r="AQ6" s="84"/>
    </row>
    <row r="7" spans="1:43" ht="15.75">
      <c r="A7" s="91" t="s">
        <v>3</v>
      </c>
      <c r="B7" s="92"/>
      <c r="C7" s="53" t="s">
        <v>33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54" t="s">
        <v>5</v>
      </c>
      <c r="AD7" s="56"/>
      <c r="AE7" s="56"/>
      <c r="AF7" s="56"/>
      <c r="AG7" s="56"/>
      <c r="AH7" s="48"/>
      <c r="AI7" s="56"/>
      <c r="AJ7" s="56"/>
      <c r="AK7" s="56"/>
      <c r="AL7" s="56"/>
      <c r="AM7" s="56"/>
      <c r="AN7" s="56"/>
      <c r="AO7" s="56"/>
      <c r="AP7" s="59" t="s">
        <v>72</v>
      </c>
      <c r="AQ7" s="85"/>
    </row>
    <row r="8" spans="1:43" ht="20.25">
      <c r="A8" s="91" t="s">
        <v>4</v>
      </c>
      <c r="B8" s="92"/>
      <c r="C8" s="52" t="s">
        <v>39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54" t="s">
        <v>6</v>
      </c>
      <c r="AD8" s="56"/>
      <c r="AE8" s="56"/>
      <c r="AF8" s="56"/>
      <c r="AG8" s="56"/>
      <c r="AH8" s="48"/>
      <c r="AI8" s="56"/>
      <c r="AJ8" s="56"/>
      <c r="AK8" s="56"/>
      <c r="AL8" s="56"/>
      <c r="AM8" s="56"/>
      <c r="AN8" s="56"/>
      <c r="AO8" s="56"/>
      <c r="AP8" s="55">
        <v>2005</v>
      </c>
      <c r="AQ8" s="32"/>
    </row>
    <row r="9" spans="1:42" ht="15.75" thickBot="1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7"/>
    </row>
    <row r="10" spans="1:42" ht="15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</row>
    <row r="11" spans="1:42" ht="15">
      <c r="A11" s="77" t="s">
        <v>25</v>
      </c>
      <c r="B11" s="77" t="s">
        <v>27</v>
      </c>
      <c r="C11" s="77" t="s">
        <v>28</v>
      </c>
      <c r="D11" s="77" t="s">
        <v>29</v>
      </c>
      <c r="E11" s="77" t="s">
        <v>29</v>
      </c>
      <c r="F11" s="77" t="s">
        <v>29</v>
      </c>
      <c r="G11" s="77" t="s">
        <v>29</v>
      </c>
      <c r="H11" s="77" t="s">
        <v>29</v>
      </c>
      <c r="I11" s="77" t="s">
        <v>29</v>
      </c>
      <c r="J11" s="77" t="s">
        <v>29</v>
      </c>
      <c r="K11" s="77" t="s">
        <v>29</v>
      </c>
      <c r="L11" s="77" t="s">
        <v>29</v>
      </c>
      <c r="M11" s="77" t="s">
        <v>29</v>
      </c>
      <c r="N11" s="77" t="s">
        <v>29</v>
      </c>
      <c r="O11" s="77" t="s">
        <v>29</v>
      </c>
      <c r="P11" s="77" t="s">
        <v>29</v>
      </c>
      <c r="Q11" s="77" t="s">
        <v>30</v>
      </c>
      <c r="R11" s="77" t="s">
        <v>30</v>
      </c>
      <c r="S11" s="77" t="s">
        <v>30</v>
      </c>
      <c r="T11" s="77" t="s">
        <v>30</v>
      </c>
      <c r="U11" s="77" t="s">
        <v>30</v>
      </c>
      <c r="V11" s="77" t="s">
        <v>30</v>
      </c>
      <c r="W11" s="77" t="s">
        <v>30</v>
      </c>
      <c r="X11" s="77" t="s">
        <v>30</v>
      </c>
      <c r="Y11" s="77" t="s">
        <v>30</v>
      </c>
      <c r="Z11" s="77" t="s">
        <v>30</v>
      </c>
      <c r="AA11" s="77" t="s">
        <v>30</v>
      </c>
      <c r="AB11" s="77" t="s">
        <v>30</v>
      </c>
      <c r="AC11" s="77" t="s">
        <v>30</v>
      </c>
      <c r="AD11" s="77" t="s">
        <v>31</v>
      </c>
      <c r="AE11" s="77" t="s">
        <v>31</v>
      </c>
      <c r="AF11" s="77" t="s">
        <v>31</v>
      </c>
      <c r="AG11" s="77" t="s">
        <v>31</v>
      </c>
      <c r="AH11" s="77" t="s">
        <v>31</v>
      </c>
      <c r="AI11" s="77" t="s">
        <v>31</v>
      </c>
      <c r="AJ11" s="77" t="s">
        <v>31</v>
      </c>
      <c r="AK11" s="77" t="s">
        <v>31</v>
      </c>
      <c r="AL11" s="77" t="s">
        <v>31</v>
      </c>
      <c r="AM11" s="77" t="s">
        <v>31</v>
      </c>
      <c r="AN11" s="77" t="s">
        <v>31</v>
      </c>
      <c r="AO11" s="77" t="s">
        <v>31</v>
      </c>
      <c r="AP11" s="77" t="s">
        <v>31</v>
      </c>
    </row>
    <row r="12" spans="1:45" ht="15.75" thickBot="1">
      <c r="A12" s="78" t="s">
        <v>26</v>
      </c>
      <c r="B12" s="78"/>
      <c r="C12" s="78" t="s">
        <v>7</v>
      </c>
      <c r="D12" s="78" t="s">
        <v>8</v>
      </c>
      <c r="E12" s="78" t="s">
        <v>9</v>
      </c>
      <c r="F12" s="78" t="s">
        <v>10</v>
      </c>
      <c r="G12" s="78" t="s">
        <v>55</v>
      </c>
      <c r="H12" s="78" t="s">
        <v>12</v>
      </c>
      <c r="I12" s="78" t="s">
        <v>13</v>
      </c>
      <c r="J12" s="78" t="s">
        <v>14</v>
      </c>
      <c r="K12" s="78" t="s">
        <v>15</v>
      </c>
      <c r="L12" s="78" t="s">
        <v>16</v>
      </c>
      <c r="M12" s="78" t="s">
        <v>17</v>
      </c>
      <c r="N12" s="78" t="s">
        <v>18</v>
      </c>
      <c r="O12" s="78" t="s">
        <v>19</v>
      </c>
      <c r="P12" s="78" t="s">
        <v>20</v>
      </c>
      <c r="Q12" s="78" t="s">
        <v>8</v>
      </c>
      <c r="R12" s="78" t="s">
        <v>9</v>
      </c>
      <c r="S12" s="78" t="s">
        <v>10</v>
      </c>
      <c r="T12" s="78" t="s">
        <v>11</v>
      </c>
      <c r="U12" s="78" t="s">
        <v>21</v>
      </c>
      <c r="V12" s="78" t="s">
        <v>22</v>
      </c>
      <c r="W12" s="78" t="s">
        <v>23</v>
      </c>
      <c r="X12" s="78" t="s">
        <v>15</v>
      </c>
      <c r="Y12" s="78" t="s">
        <v>16</v>
      </c>
      <c r="Z12" s="78" t="s">
        <v>24</v>
      </c>
      <c r="AA12" s="78" t="s">
        <v>18</v>
      </c>
      <c r="AB12" s="78" t="s">
        <v>19</v>
      </c>
      <c r="AC12" s="78" t="s">
        <v>32</v>
      </c>
      <c r="AD12" s="78" t="s">
        <v>8</v>
      </c>
      <c r="AE12" s="78" t="s">
        <v>9</v>
      </c>
      <c r="AF12" s="78" t="s">
        <v>10</v>
      </c>
      <c r="AG12" s="78" t="s">
        <v>11</v>
      </c>
      <c r="AH12" s="78" t="s">
        <v>21</v>
      </c>
      <c r="AI12" s="78" t="s">
        <v>22</v>
      </c>
      <c r="AJ12" s="78" t="s">
        <v>23</v>
      </c>
      <c r="AK12" s="78" t="s">
        <v>15</v>
      </c>
      <c r="AL12" s="78" t="s">
        <v>16</v>
      </c>
      <c r="AM12" s="78" t="s">
        <v>24</v>
      </c>
      <c r="AN12" s="78" t="s">
        <v>18</v>
      </c>
      <c r="AO12" s="78" t="s">
        <v>19</v>
      </c>
      <c r="AP12" s="78" t="s">
        <v>20</v>
      </c>
      <c r="AQ12" s="86" t="s">
        <v>53</v>
      </c>
      <c r="AR12" s="86" t="s">
        <v>38</v>
      </c>
      <c r="AS12" s="86" t="s">
        <v>60</v>
      </c>
    </row>
    <row r="13" spans="1:42" ht="15.75" thickBot="1">
      <c r="A13" s="79">
        <v>1</v>
      </c>
      <c r="B13" s="80">
        <v>2</v>
      </c>
      <c r="C13" s="80"/>
      <c r="D13" s="80"/>
      <c r="E13" s="80"/>
      <c r="F13" s="80">
        <v>3</v>
      </c>
      <c r="G13" s="80">
        <v>3</v>
      </c>
      <c r="H13" s="80">
        <v>3</v>
      </c>
      <c r="I13" s="80">
        <v>3</v>
      </c>
      <c r="J13" s="80">
        <v>3</v>
      </c>
      <c r="K13" s="80">
        <v>3</v>
      </c>
      <c r="L13" s="80">
        <v>3</v>
      </c>
      <c r="M13" s="80">
        <v>3</v>
      </c>
      <c r="N13" s="80">
        <v>3</v>
      </c>
      <c r="O13" s="80">
        <v>3</v>
      </c>
      <c r="P13" s="80">
        <v>4</v>
      </c>
      <c r="Q13" s="80"/>
      <c r="R13" s="80"/>
      <c r="S13" s="80">
        <v>5</v>
      </c>
      <c r="T13" s="80">
        <v>5</v>
      </c>
      <c r="U13" s="80">
        <v>5</v>
      </c>
      <c r="V13" s="80">
        <v>5</v>
      </c>
      <c r="W13" s="80">
        <v>5</v>
      </c>
      <c r="X13" s="80">
        <v>5</v>
      </c>
      <c r="Y13" s="80">
        <v>5</v>
      </c>
      <c r="Z13" s="80">
        <v>5</v>
      </c>
      <c r="AA13" s="80">
        <v>5</v>
      </c>
      <c r="AB13" s="80">
        <v>5</v>
      </c>
      <c r="AC13" s="80">
        <v>6</v>
      </c>
      <c r="AD13" s="80"/>
      <c r="AE13" s="80"/>
      <c r="AF13" s="80">
        <v>7</v>
      </c>
      <c r="AG13" s="80">
        <v>7</v>
      </c>
      <c r="AH13" s="80">
        <v>7</v>
      </c>
      <c r="AI13" s="80">
        <v>7</v>
      </c>
      <c r="AJ13" s="80">
        <v>7</v>
      </c>
      <c r="AK13" s="80">
        <v>7</v>
      </c>
      <c r="AL13" s="80">
        <v>7</v>
      </c>
      <c r="AM13" s="80">
        <v>7</v>
      </c>
      <c r="AN13" s="80">
        <v>7</v>
      </c>
      <c r="AO13" s="80">
        <v>7</v>
      </c>
      <c r="AP13" s="81">
        <v>8</v>
      </c>
    </row>
    <row r="14" spans="1:46" s="22" customFormat="1" ht="16.5" thickBot="1">
      <c r="A14" s="24"/>
      <c r="B14" s="57" t="s">
        <v>49</v>
      </c>
      <c r="C14" s="25">
        <f aca="true" t="shared" si="0" ref="C14:AS14">SUM(C15+C17+C23)</f>
        <v>817236395</v>
      </c>
      <c r="D14" s="25">
        <f t="shared" si="0"/>
        <v>42392071.03</v>
      </c>
      <c r="E14" s="25">
        <f t="shared" si="0"/>
        <v>49094322.7</v>
      </c>
      <c r="F14" s="25">
        <f t="shared" si="0"/>
        <v>96833030.55</v>
      </c>
      <c r="G14" s="25">
        <f t="shared" si="0"/>
        <v>111574811.27</v>
      </c>
      <c r="H14" s="25">
        <f t="shared" si="0"/>
        <v>78887804.77</v>
      </c>
      <c r="I14" s="25">
        <f t="shared" si="0"/>
        <v>43936613.45</v>
      </c>
      <c r="J14" s="25">
        <f t="shared" si="0"/>
        <v>61018688.19</v>
      </c>
      <c r="K14" s="25">
        <f t="shared" si="0"/>
        <v>61358808.79</v>
      </c>
      <c r="L14" s="25">
        <f t="shared" si="0"/>
        <v>61696687.080000006</v>
      </c>
      <c r="M14" s="25">
        <f t="shared" si="0"/>
        <v>36896049.69</v>
      </c>
      <c r="N14" s="25">
        <f t="shared" si="0"/>
        <v>53217362.49</v>
      </c>
      <c r="O14" s="25">
        <f t="shared" si="0"/>
        <v>70787867.91</v>
      </c>
      <c r="P14" s="25">
        <f t="shared" si="0"/>
        <v>767694117.9200001</v>
      </c>
      <c r="Q14" s="25">
        <f t="shared" si="0"/>
        <v>19607487.03</v>
      </c>
      <c r="R14" s="25">
        <f t="shared" si="0"/>
        <v>49944381.39</v>
      </c>
      <c r="S14" s="25">
        <f t="shared" si="0"/>
        <v>67614911.42999999</v>
      </c>
      <c r="T14" s="25">
        <f t="shared" si="0"/>
        <v>60442193.06999999</v>
      </c>
      <c r="U14" s="25">
        <f t="shared" si="0"/>
        <v>82492219.45</v>
      </c>
      <c r="V14" s="25">
        <f t="shared" si="0"/>
        <v>48124148.3</v>
      </c>
      <c r="W14" s="25">
        <f t="shared" si="0"/>
        <v>75047839.88</v>
      </c>
      <c r="X14" s="25">
        <f t="shared" si="0"/>
        <v>73895489.62</v>
      </c>
      <c r="Y14" s="25">
        <f t="shared" si="0"/>
        <v>67796539.15</v>
      </c>
      <c r="Z14" s="25">
        <f t="shared" si="0"/>
        <v>53300721</v>
      </c>
      <c r="AA14" s="25">
        <f t="shared" si="0"/>
        <v>34982103.34</v>
      </c>
      <c r="AB14" s="25">
        <f t="shared" si="0"/>
        <v>107368338.31</v>
      </c>
      <c r="AC14" s="25">
        <f t="shared" si="0"/>
        <v>740616371.9700001</v>
      </c>
      <c r="AD14" s="25">
        <f t="shared" si="0"/>
        <v>18629907.89</v>
      </c>
      <c r="AE14" s="25">
        <f t="shared" si="0"/>
        <v>47697286.21</v>
      </c>
      <c r="AF14" s="25">
        <f t="shared" si="0"/>
        <v>67942632.75</v>
      </c>
      <c r="AG14" s="25">
        <f t="shared" si="0"/>
        <v>57601193.06999999</v>
      </c>
      <c r="AH14" s="25">
        <f t="shared" si="0"/>
        <v>84496980.45</v>
      </c>
      <c r="AI14" s="25">
        <f t="shared" si="0"/>
        <v>50739403.3</v>
      </c>
      <c r="AJ14" s="25">
        <f t="shared" si="0"/>
        <v>74895124.88</v>
      </c>
      <c r="AK14" s="25">
        <f t="shared" si="0"/>
        <v>74040204.62</v>
      </c>
      <c r="AL14" s="25">
        <f t="shared" si="0"/>
        <v>65008805.150000006</v>
      </c>
      <c r="AM14" s="25">
        <f t="shared" si="0"/>
        <v>54400575</v>
      </c>
      <c r="AN14" s="25">
        <f t="shared" si="0"/>
        <v>35183566.34</v>
      </c>
      <c r="AO14" s="25">
        <f t="shared" si="0"/>
        <v>108016605.25999999</v>
      </c>
      <c r="AP14" s="27">
        <f t="shared" si="0"/>
        <v>738652284.9200001</v>
      </c>
      <c r="AQ14" s="69">
        <f t="shared" si="0"/>
        <v>49542277.07999998</v>
      </c>
      <c r="AR14" s="69">
        <f t="shared" si="0"/>
        <v>27077745.9499999</v>
      </c>
      <c r="AS14" s="69">
        <f t="shared" si="0"/>
        <v>1964087.0500000715</v>
      </c>
      <c r="AT14" s="90">
        <f>P14/C14</f>
        <v>0.9393782785701805</v>
      </c>
    </row>
    <row r="15" spans="1:46" s="22" customFormat="1" ht="16.5" thickBot="1">
      <c r="A15" s="60"/>
      <c r="B15" s="58" t="s">
        <v>51</v>
      </c>
      <c r="C15" s="26">
        <f>SUM(C16)</f>
        <v>10212300</v>
      </c>
      <c r="D15" s="26">
        <f>SUM(D16)</f>
        <v>0</v>
      </c>
      <c r="E15" s="26">
        <f aca="true" t="shared" si="1" ref="E15:AP15">SUM(E16)</f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7347200</v>
      </c>
      <c r="K15" s="26">
        <f t="shared" si="1"/>
        <v>0</v>
      </c>
      <c r="L15" s="26">
        <f t="shared" si="1"/>
        <v>0</v>
      </c>
      <c r="M15" s="26">
        <f t="shared" si="1"/>
        <v>0</v>
      </c>
      <c r="N15" s="26">
        <f t="shared" si="1"/>
        <v>0</v>
      </c>
      <c r="O15" s="26">
        <f t="shared" si="1"/>
        <v>0</v>
      </c>
      <c r="P15" s="26">
        <f t="shared" si="1"/>
        <v>7347200</v>
      </c>
      <c r="Q15" s="26">
        <f t="shared" si="1"/>
        <v>0</v>
      </c>
      <c r="R15" s="26">
        <f t="shared" si="1"/>
        <v>0</v>
      </c>
      <c r="S15" s="26">
        <f t="shared" si="1"/>
        <v>0</v>
      </c>
      <c r="T15" s="26">
        <f t="shared" si="1"/>
        <v>0</v>
      </c>
      <c r="U15" s="26">
        <f t="shared" si="1"/>
        <v>0</v>
      </c>
      <c r="V15" s="26">
        <f t="shared" si="1"/>
        <v>0</v>
      </c>
      <c r="W15" s="26">
        <f t="shared" si="1"/>
        <v>5880000</v>
      </c>
      <c r="X15" s="26">
        <f t="shared" si="1"/>
        <v>1467200</v>
      </c>
      <c r="Y15" s="26">
        <f t="shared" si="1"/>
        <v>0</v>
      </c>
      <c r="Z15" s="26">
        <f t="shared" si="1"/>
        <v>0</v>
      </c>
      <c r="AA15" s="26">
        <f t="shared" si="1"/>
        <v>0</v>
      </c>
      <c r="AB15" s="26">
        <f t="shared" si="1"/>
        <v>0</v>
      </c>
      <c r="AC15" s="26">
        <f t="shared" si="1"/>
        <v>7347200</v>
      </c>
      <c r="AD15" s="26">
        <f>SUM(AD16)</f>
        <v>0</v>
      </c>
      <c r="AE15" s="26">
        <f t="shared" si="1"/>
        <v>0</v>
      </c>
      <c r="AF15" s="26">
        <f t="shared" si="1"/>
        <v>0</v>
      </c>
      <c r="AG15" s="26">
        <f t="shared" si="1"/>
        <v>0</v>
      </c>
      <c r="AH15" s="26">
        <f t="shared" si="1"/>
        <v>0</v>
      </c>
      <c r="AI15" s="26">
        <f t="shared" si="1"/>
        <v>0</v>
      </c>
      <c r="AJ15" s="26">
        <f t="shared" si="1"/>
        <v>5880000</v>
      </c>
      <c r="AK15" s="26">
        <f t="shared" si="1"/>
        <v>1467200</v>
      </c>
      <c r="AL15" s="26">
        <f t="shared" si="1"/>
        <v>0</v>
      </c>
      <c r="AM15" s="26">
        <f t="shared" si="1"/>
        <v>0</v>
      </c>
      <c r="AN15" s="26">
        <f t="shared" si="1"/>
        <v>0</v>
      </c>
      <c r="AO15" s="26">
        <f t="shared" si="1"/>
        <v>0</v>
      </c>
      <c r="AP15" s="27">
        <f t="shared" si="1"/>
        <v>7347200</v>
      </c>
      <c r="AQ15" s="68">
        <f>SUM(AQ16)</f>
        <v>2865100</v>
      </c>
      <c r="AR15" s="68">
        <f>SUM(AR16)</f>
        <v>0</v>
      </c>
      <c r="AS15" s="68">
        <f>SUM(AS16)</f>
        <v>0</v>
      </c>
      <c r="AT15" s="90">
        <f aca="true" t="shared" si="2" ref="AT15:AT30">P15/C15</f>
        <v>0.719446158064295</v>
      </c>
    </row>
    <row r="16" spans="1:46" s="12" customFormat="1" ht="15.75" thickBot="1">
      <c r="A16" s="67" t="s">
        <v>48</v>
      </c>
      <c r="B16" s="30" t="s">
        <v>34</v>
      </c>
      <c r="C16" s="40">
        <v>10212300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7347200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20">
        <f aca="true" t="shared" si="3" ref="P16:P25">SUM(D16:O16)</f>
        <v>7347200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5880000</v>
      </c>
      <c r="X16" s="40">
        <v>1467200</v>
      </c>
      <c r="Y16" s="40">
        <v>0</v>
      </c>
      <c r="Z16" s="40">
        <v>0</v>
      </c>
      <c r="AA16" s="40">
        <v>0</v>
      </c>
      <c r="AB16" s="40">
        <v>0</v>
      </c>
      <c r="AC16" s="41">
        <f aca="true" t="shared" si="4" ref="AC16:AC29">SUM(Q16:AB16)</f>
        <v>7347200</v>
      </c>
      <c r="AD16" s="40">
        <v>0</v>
      </c>
      <c r="AE16" s="40">
        <v>0</v>
      </c>
      <c r="AF16" s="40"/>
      <c r="AG16" s="40">
        <v>0</v>
      </c>
      <c r="AH16" s="40">
        <v>0</v>
      </c>
      <c r="AI16" s="40">
        <v>0</v>
      </c>
      <c r="AJ16" s="40">
        <v>5880000</v>
      </c>
      <c r="AK16" s="40">
        <v>1467200</v>
      </c>
      <c r="AL16" s="40">
        <v>0</v>
      </c>
      <c r="AM16" s="40">
        <v>0</v>
      </c>
      <c r="AN16" s="40">
        <v>0</v>
      </c>
      <c r="AO16" s="40">
        <v>0</v>
      </c>
      <c r="AP16" s="61">
        <f>SUM(AD16:AO16)</f>
        <v>7347200</v>
      </c>
      <c r="AQ16" s="33">
        <f aca="true" t="shared" si="5" ref="AQ16:AQ25">SUM(C16-P16)</f>
        <v>2865100</v>
      </c>
      <c r="AR16" s="33">
        <f>P16-AC16</f>
        <v>0</v>
      </c>
      <c r="AS16" s="33">
        <f>AC16-AP16</f>
        <v>0</v>
      </c>
      <c r="AT16" s="90">
        <f t="shared" si="2"/>
        <v>0.719446158064295</v>
      </c>
    </row>
    <row r="17" spans="1:46" s="12" customFormat="1" ht="16.5" thickBot="1">
      <c r="A17" s="60"/>
      <c r="B17" s="58" t="s">
        <v>52</v>
      </c>
      <c r="C17" s="35">
        <f aca="true" t="shared" si="6" ref="C17:AS17">SUM(C18:C22)</f>
        <v>781818254</v>
      </c>
      <c r="D17" s="35">
        <f t="shared" si="6"/>
        <v>42392071.03</v>
      </c>
      <c r="E17" s="35">
        <f t="shared" si="6"/>
        <v>49094322.7</v>
      </c>
      <c r="F17" s="35">
        <f t="shared" si="6"/>
        <v>96833030.55</v>
      </c>
      <c r="G17" s="35">
        <f t="shared" si="6"/>
        <v>111574811.27</v>
      </c>
      <c r="H17" s="35">
        <f t="shared" si="6"/>
        <v>78887804.77</v>
      </c>
      <c r="I17" s="35">
        <f t="shared" si="6"/>
        <v>43936613.45</v>
      </c>
      <c r="J17" s="35">
        <f t="shared" si="6"/>
        <v>53671488.19</v>
      </c>
      <c r="K17" s="35">
        <f t="shared" si="6"/>
        <v>50702861.82</v>
      </c>
      <c r="L17" s="35">
        <f t="shared" si="6"/>
        <v>61696687.080000006</v>
      </c>
      <c r="M17" s="35">
        <f t="shared" si="6"/>
        <v>23690208.78</v>
      </c>
      <c r="N17" s="35">
        <f t="shared" si="6"/>
        <v>53217362.49</v>
      </c>
      <c r="O17" s="35">
        <f t="shared" si="6"/>
        <v>70787867.91</v>
      </c>
      <c r="P17" s="35">
        <f t="shared" si="6"/>
        <v>736485130.0400001</v>
      </c>
      <c r="Q17" s="35">
        <f t="shared" si="6"/>
        <v>19607487.03</v>
      </c>
      <c r="R17" s="35">
        <f t="shared" si="6"/>
        <v>49944381.39</v>
      </c>
      <c r="S17" s="35">
        <f t="shared" si="6"/>
        <v>67614911.42999999</v>
      </c>
      <c r="T17" s="35">
        <f t="shared" si="6"/>
        <v>60442193.06999999</v>
      </c>
      <c r="U17" s="35">
        <f t="shared" si="6"/>
        <v>82492219.45</v>
      </c>
      <c r="V17" s="35">
        <f t="shared" si="6"/>
        <v>48124148.3</v>
      </c>
      <c r="W17" s="35">
        <f t="shared" si="6"/>
        <v>69167839.88</v>
      </c>
      <c r="X17" s="35">
        <f t="shared" si="6"/>
        <v>61772342.65</v>
      </c>
      <c r="Y17" s="35">
        <f t="shared" si="6"/>
        <v>67796539.15</v>
      </c>
      <c r="Z17" s="35">
        <f t="shared" si="6"/>
        <v>40094880.089999996</v>
      </c>
      <c r="AA17" s="35">
        <f t="shared" si="6"/>
        <v>34982103.34</v>
      </c>
      <c r="AB17" s="35">
        <f t="shared" si="6"/>
        <v>107368338.31</v>
      </c>
      <c r="AC17" s="35">
        <f t="shared" si="6"/>
        <v>709407384.0900002</v>
      </c>
      <c r="AD17" s="35">
        <f t="shared" si="6"/>
        <v>18629907.89</v>
      </c>
      <c r="AE17" s="35">
        <f t="shared" si="6"/>
        <v>47697286.21</v>
      </c>
      <c r="AF17" s="35">
        <f t="shared" si="6"/>
        <v>67942632.75</v>
      </c>
      <c r="AG17" s="35">
        <f t="shared" si="6"/>
        <v>57601193.06999999</v>
      </c>
      <c r="AH17" s="35">
        <f t="shared" si="6"/>
        <v>84496980.45</v>
      </c>
      <c r="AI17" s="35">
        <f t="shared" si="6"/>
        <v>50739403.3</v>
      </c>
      <c r="AJ17" s="35">
        <f t="shared" si="6"/>
        <v>69015124.88</v>
      </c>
      <c r="AK17" s="35">
        <f t="shared" si="6"/>
        <v>61917057.65</v>
      </c>
      <c r="AL17" s="35">
        <f t="shared" si="6"/>
        <v>65008805.150000006</v>
      </c>
      <c r="AM17" s="35">
        <f t="shared" si="6"/>
        <v>41194734.089999996</v>
      </c>
      <c r="AN17" s="35">
        <f t="shared" si="6"/>
        <v>35183566.34</v>
      </c>
      <c r="AO17" s="35">
        <f t="shared" si="6"/>
        <v>108016605.25999999</v>
      </c>
      <c r="AP17" s="36">
        <f t="shared" si="6"/>
        <v>707443297.0400001</v>
      </c>
      <c r="AQ17" s="68">
        <f t="shared" si="6"/>
        <v>45333123.959999986</v>
      </c>
      <c r="AR17" s="87">
        <f t="shared" si="6"/>
        <v>27077745.9499999</v>
      </c>
      <c r="AS17" s="87">
        <f t="shared" si="6"/>
        <v>1964087.0500000715</v>
      </c>
      <c r="AT17" s="90">
        <f t="shared" si="2"/>
        <v>0.942015777032497</v>
      </c>
    </row>
    <row r="18" spans="1:46" s="12" customFormat="1" ht="15">
      <c r="A18" s="37" t="s">
        <v>63</v>
      </c>
      <c r="B18" s="18" t="s">
        <v>41</v>
      </c>
      <c r="C18" s="19">
        <v>88616000</v>
      </c>
      <c r="D18" s="19">
        <v>5971040</v>
      </c>
      <c r="E18" s="19">
        <v>8217984.91</v>
      </c>
      <c r="F18" s="19">
        <v>4799200</v>
      </c>
      <c r="G18" s="19">
        <v>9670911</v>
      </c>
      <c r="H18" s="19">
        <v>8144508.4</v>
      </c>
      <c r="I18" s="19">
        <v>6849377.23</v>
      </c>
      <c r="J18" s="19">
        <v>1381315</v>
      </c>
      <c r="K18" s="72">
        <v>11459159.4</v>
      </c>
      <c r="L18" s="19">
        <v>5962922.38</v>
      </c>
      <c r="M18" s="19">
        <v>4573144.65</v>
      </c>
      <c r="N18" s="19">
        <v>12067960.15</v>
      </c>
      <c r="O18" s="19">
        <v>6255574.22</v>
      </c>
      <c r="P18" s="20">
        <f t="shared" si="3"/>
        <v>85353097.34</v>
      </c>
      <c r="Q18" s="19">
        <v>3000000</v>
      </c>
      <c r="R18" s="19">
        <v>6489671.2</v>
      </c>
      <c r="S18" s="19">
        <v>5159840</v>
      </c>
      <c r="T18" s="19">
        <v>8044714.4</v>
      </c>
      <c r="U18" s="19">
        <v>7359378.6</v>
      </c>
      <c r="V18" s="19">
        <v>4684180.35</v>
      </c>
      <c r="W18" s="19">
        <v>2913079</v>
      </c>
      <c r="X18" s="19">
        <v>9471890.4</v>
      </c>
      <c r="Y18" s="19">
        <v>6437129.88</v>
      </c>
      <c r="Z18" s="19">
        <v>7225840.57</v>
      </c>
      <c r="AA18" s="19">
        <v>2753468.38</v>
      </c>
      <c r="AB18" s="19">
        <v>20105703.57</v>
      </c>
      <c r="AC18" s="20">
        <f t="shared" si="4"/>
        <v>83644896.35000001</v>
      </c>
      <c r="AD18" s="19">
        <v>3000000</v>
      </c>
      <c r="AE18" s="19">
        <v>6091271.2</v>
      </c>
      <c r="AF18" s="19">
        <v>5359040</v>
      </c>
      <c r="AG18" s="19">
        <v>6657514.4</v>
      </c>
      <c r="AH18" s="19">
        <v>7369163.6</v>
      </c>
      <c r="AI18" s="19">
        <v>6061595.35</v>
      </c>
      <c r="AJ18" s="19">
        <v>2900964</v>
      </c>
      <c r="AK18" s="19">
        <v>9484005.4</v>
      </c>
      <c r="AL18" s="19">
        <v>5037156.88</v>
      </c>
      <c r="AM18" s="19">
        <v>7249407.57</v>
      </c>
      <c r="AN18" s="19">
        <v>2637431.38</v>
      </c>
      <c r="AO18" s="19">
        <v>21797346.57</v>
      </c>
      <c r="AP18" s="21">
        <f>SUM(AD18:AO18)</f>
        <v>83644896.35000001</v>
      </c>
      <c r="AQ18" s="33">
        <f t="shared" si="5"/>
        <v>3262902.6599999964</v>
      </c>
      <c r="AR18" s="33">
        <f>P18-AC18</f>
        <v>1708200.9899999946</v>
      </c>
      <c r="AS18" s="33">
        <f>AC18-AP18</f>
        <v>0</v>
      </c>
      <c r="AT18" s="90">
        <f t="shared" si="2"/>
        <v>0.9631793055430171</v>
      </c>
    </row>
    <row r="19" spans="1:46" s="12" customFormat="1" ht="15">
      <c r="A19" s="37" t="s">
        <v>40</v>
      </c>
      <c r="B19" s="18" t="s">
        <v>41</v>
      </c>
      <c r="C19" s="19">
        <v>19823340</v>
      </c>
      <c r="D19" s="19"/>
      <c r="E19" s="19"/>
      <c r="F19" s="19"/>
      <c r="G19" s="19"/>
      <c r="H19" s="19"/>
      <c r="I19" s="19"/>
      <c r="J19" s="19"/>
      <c r="K19" s="72"/>
      <c r="L19" s="19"/>
      <c r="M19" s="19"/>
      <c r="N19" s="19">
        <v>0</v>
      </c>
      <c r="O19" s="19">
        <v>15716644.11</v>
      </c>
      <c r="P19" s="20">
        <f t="shared" si="3"/>
        <v>15716644.11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>
        <v>0</v>
      </c>
      <c r="AB19" s="19">
        <v>0</v>
      </c>
      <c r="AC19" s="20">
        <f t="shared" si="4"/>
        <v>0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>
        <v>0</v>
      </c>
      <c r="AO19" s="19">
        <v>0</v>
      </c>
      <c r="AP19" s="21">
        <f>SUM(AD19:AO19)</f>
        <v>0</v>
      </c>
      <c r="AQ19" s="33">
        <f t="shared" si="5"/>
        <v>4106695.8900000006</v>
      </c>
      <c r="AR19" s="33">
        <f>P19-AC19</f>
        <v>15716644.11</v>
      </c>
      <c r="AS19" s="33"/>
      <c r="AT19" s="90"/>
    </row>
    <row r="20" spans="1:46" s="12" customFormat="1" ht="15">
      <c r="A20" s="37" t="s">
        <v>43</v>
      </c>
      <c r="B20" s="13" t="s">
        <v>42</v>
      </c>
      <c r="C20" s="14">
        <f>589110953-12000000</f>
        <v>577110953</v>
      </c>
      <c r="D20" s="14">
        <v>34503375.03</v>
      </c>
      <c r="E20" s="14">
        <v>29850919.79</v>
      </c>
      <c r="F20" s="14">
        <f>71483067.55+5999904</f>
        <v>77482971.55</v>
      </c>
      <c r="G20" s="14">
        <v>87771578.07</v>
      </c>
      <c r="H20" s="14">
        <v>44391725.37</v>
      </c>
      <c r="I20" s="31">
        <v>36811420.22</v>
      </c>
      <c r="J20" s="14">
        <v>46453924.03</v>
      </c>
      <c r="K20" s="14">
        <v>39224095.42</v>
      </c>
      <c r="L20" s="14">
        <v>46435593.7</v>
      </c>
      <c r="M20" s="14">
        <v>19093019.13</v>
      </c>
      <c r="N20" s="14">
        <v>36339795.34</v>
      </c>
      <c r="O20" s="14">
        <v>50390081.59</v>
      </c>
      <c r="P20" s="20">
        <f t="shared" si="3"/>
        <v>548748499.24</v>
      </c>
      <c r="Q20" s="19">
        <v>14689831.03</v>
      </c>
      <c r="R20" s="14">
        <v>34641282.41</v>
      </c>
      <c r="S20" s="14">
        <v>47698218.87</v>
      </c>
      <c r="T20" s="14">
        <v>38409571.67</v>
      </c>
      <c r="U20" s="14">
        <v>48781269.85</v>
      </c>
      <c r="V20" s="14">
        <v>42810860.04</v>
      </c>
      <c r="W20" s="14">
        <v>60418511.72</v>
      </c>
      <c r="X20" s="14">
        <v>52050782.84</v>
      </c>
      <c r="Y20" s="14">
        <v>51949459.42</v>
      </c>
      <c r="Z20" s="14">
        <v>32720730.04</v>
      </c>
      <c r="AA20" s="14">
        <v>27419027.96</v>
      </c>
      <c r="AB20" s="14">
        <v>87506052.54</v>
      </c>
      <c r="AC20" s="20">
        <f t="shared" si="4"/>
        <v>539095598.3900001</v>
      </c>
      <c r="AD20" s="14">
        <v>13712251.89</v>
      </c>
      <c r="AE20" s="14">
        <v>32792587.23</v>
      </c>
      <c r="AF20" s="14">
        <v>47826740.19</v>
      </c>
      <c r="AG20" s="14">
        <v>36955771.67</v>
      </c>
      <c r="AH20" s="31">
        <v>50776245.85</v>
      </c>
      <c r="AI20" s="14">
        <v>44048700.04</v>
      </c>
      <c r="AJ20" s="14">
        <v>60277911.72</v>
      </c>
      <c r="AK20" s="14">
        <v>52183382.84</v>
      </c>
      <c r="AL20" s="14">
        <v>50561698.42</v>
      </c>
      <c r="AM20" s="14">
        <v>33797017.04</v>
      </c>
      <c r="AN20" s="14">
        <v>27736527.96</v>
      </c>
      <c r="AO20" s="14">
        <v>86462676.49</v>
      </c>
      <c r="AP20" s="16">
        <f>SUM(AD20:AO20)</f>
        <v>537131511.34</v>
      </c>
      <c r="AQ20" s="33">
        <f t="shared" si="5"/>
        <v>28362453.75999999</v>
      </c>
      <c r="AR20" s="33">
        <f>P20-AC20</f>
        <v>9652900.849999905</v>
      </c>
      <c r="AS20" s="33">
        <f>AC20-AP20</f>
        <v>1964087.0500000715</v>
      </c>
      <c r="AT20" s="90">
        <f t="shared" si="2"/>
        <v>0.9508544178332378</v>
      </c>
    </row>
    <row r="21" spans="1:46" s="12" customFormat="1" ht="15">
      <c r="A21" s="37" t="s">
        <v>44</v>
      </c>
      <c r="B21" s="13" t="s">
        <v>45</v>
      </c>
      <c r="C21" s="14">
        <f>67494914+6500000</f>
        <v>73994914</v>
      </c>
      <c r="D21" s="14">
        <v>917656</v>
      </c>
      <c r="E21" s="14">
        <v>11025418</v>
      </c>
      <c r="F21" s="14">
        <v>14550859</v>
      </c>
      <c r="G21" s="73">
        <v>-2181553</v>
      </c>
      <c r="H21" s="14">
        <v>26351571</v>
      </c>
      <c r="I21" s="31">
        <v>275816</v>
      </c>
      <c r="J21" s="14">
        <v>4518459</v>
      </c>
      <c r="K21" s="14">
        <v>19607</v>
      </c>
      <c r="L21" s="14">
        <v>9298171</v>
      </c>
      <c r="M21" s="14">
        <v>24045</v>
      </c>
      <c r="N21" s="14">
        <v>1309607</v>
      </c>
      <c r="O21" s="14">
        <v>33907.99</v>
      </c>
      <c r="P21" s="20">
        <f t="shared" si="3"/>
        <v>66143563.99</v>
      </c>
      <c r="Q21" s="14">
        <v>917656</v>
      </c>
      <c r="R21" s="14">
        <v>8813427.78</v>
      </c>
      <c r="S21" s="14">
        <v>14756852.56</v>
      </c>
      <c r="T21" s="73">
        <v>-175556.34</v>
      </c>
      <c r="U21" s="14">
        <v>26351571</v>
      </c>
      <c r="V21" s="14">
        <v>275816</v>
      </c>
      <c r="W21" s="14">
        <v>4518459</v>
      </c>
      <c r="X21" s="14">
        <v>19607</v>
      </c>
      <c r="Y21" s="14">
        <v>9298171</v>
      </c>
      <c r="Z21" s="14">
        <v>24045</v>
      </c>
      <c r="AA21" s="14">
        <v>1309607</v>
      </c>
      <c r="AB21" s="14">
        <v>33907.99</v>
      </c>
      <c r="AC21" s="15">
        <f t="shared" si="4"/>
        <v>66143563.99</v>
      </c>
      <c r="AD21" s="14">
        <v>917656</v>
      </c>
      <c r="AE21" s="14">
        <v>8813427.78</v>
      </c>
      <c r="AF21" s="14">
        <v>14756852.56</v>
      </c>
      <c r="AG21" s="73">
        <v>-175556.34</v>
      </c>
      <c r="AH21" s="31">
        <v>26351571</v>
      </c>
      <c r="AI21" s="14">
        <v>275816</v>
      </c>
      <c r="AJ21" s="14">
        <v>4518459</v>
      </c>
      <c r="AK21" s="14">
        <v>19607</v>
      </c>
      <c r="AL21" s="14">
        <v>9298171</v>
      </c>
      <c r="AM21" s="14">
        <v>24045</v>
      </c>
      <c r="AN21" s="14">
        <v>1309607</v>
      </c>
      <c r="AO21" s="14">
        <v>33907.99</v>
      </c>
      <c r="AP21" s="16">
        <f>SUM(AD21:AO21)</f>
        <v>66143563.99</v>
      </c>
      <c r="AQ21" s="33">
        <f t="shared" si="5"/>
        <v>7851350.009999998</v>
      </c>
      <c r="AR21" s="33">
        <f>P21-AC21</f>
        <v>0</v>
      </c>
      <c r="AS21" s="33">
        <f>AC21-AP21</f>
        <v>0</v>
      </c>
      <c r="AT21" s="90">
        <f t="shared" si="2"/>
        <v>0.8938933828614221</v>
      </c>
    </row>
    <row r="22" spans="1:46" s="12" customFormat="1" ht="15.75" thickBot="1">
      <c r="A22" s="37" t="s">
        <v>67</v>
      </c>
      <c r="B22" s="13" t="s">
        <v>45</v>
      </c>
      <c r="C22" s="14">
        <v>22273047</v>
      </c>
      <c r="D22" s="14">
        <v>1000000</v>
      </c>
      <c r="E22" s="14">
        <v>0</v>
      </c>
      <c r="F22" s="14">
        <v>0</v>
      </c>
      <c r="G22" s="14">
        <v>16313875.2</v>
      </c>
      <c r="H22" s="14">
        <v>0</v>
      </c>
      <c r="I22" s="14">
        <v>0</v>
      </c>
      <c r="J22" s="14">
        <v>1317790.16</v>
      </c>
      <c r="K22" s="14">
        <v>0</v>
      </c>
      <c r="L22" s="14">
        <v>0</v>
      </c>
      <c r="M22" s="14">
        <v>0</v>
      </c>
      <c r="N22" s="14">
        <v>3500000</v>
      </c>
      <c r="O22" s="73">
        <v>-1608340</v>
      </c>
      <c r="P22" s="15">
        <f t="shared" si="3"/>
        <v>20523325.36</v>
      </c>
      <c r="Q22" s="14">
        <v>1000000</v>
      </c>
      <c r="R22" s="14">
        <v>0</v>
      </c>
      <c r="S22" s="14">
        <v>0</v>
      </c>
      <c r="T22" s="14">
        <v>14163463.34</v>
      </c>
      <c r="U22" s="14">
        <v>0</v>
      </c>
      <c r="V22" s="14">
        <v>353291.91</v>
      </c>
      <c r="W22" s="14">
        <v>1317790.16</v>
      </c>
      <c r="X22" s="14">
        <v>230062.41</v>
      </c>
      <c r="Y22" s="14">
        <v>111778.85</v>
      </c>
      <c r="Z22" s="14">
        <v>124264.48</v>
      </c>
      <c r="AA22" s="14">
        <v>3500000</v>
      </c>
      <c r="AB22" s="73">
        <v>-277325.79</v>
      </c>
      <c r="AC22" s="15">
        <f t="shared" si="4"/>
        <v>20523325.360000003</v>
      </c>
      <c r="AD22" s="14">
        <v>1000000</v>
      </c>
      <c r="AE22" s="14">
        <v>0</v>
      </c>
      <c r="AF22" s="14">
        <v>0</v>
      </c>
      <c r="AG22" s="14">
        <v>14163463.34</v>
      </c>
      <c r="AH22" s="14">
        <v>0</v>
      </c>
      <c r="AI22" s="14">
        <v>353291.91</v>
      </c>
      <c r="AJ22" s="14">
        <v>1317790.16</v>
      </c>
      <c r="AK22" s="14">
        <v>230062.41</v>
      </c>
      <c r="AL22" s="14">
        <v>111778.85</v>
      </c>
      <c r="AM22" s="14">
        <v>124264.48</v>
      </c>
      <c r="AN22" s="14">
        <v>3500000</v>
      </c>
      <c r="AO22" s="73">
        <v>-277325.79</v>
      </c>
      <c r="AP22" s="16">
        <f>SUM(AD22:AO22)</f>
        <v>20523325.360000003</v>
      </c>
      <c r="AQ22" s="33">
        <f t="shared" si="5"/>
        <v>1749721.6400000006</v>
      </c>
      <c r="AR22" s="33">
        <f>P22-AC22</f>
        <v>0</v>
      </c>
      <c r="AS22" s="33">
        <f aca="true" t="shared" si="7" ref="AS22:AS29">AC22-AP22</f>
        <v>0</v>
      </c>
      <c r="AT22" s="90">
        <f t="shared" si="2"/>
        <v>0.9214421969297689</v>
      </c>
    </row>
    <row r="23" spans="1:46" s="38" customFormat="1" ht="16.5" thickBot="1">
      <c r="A23" s="29"/>
      <c r="B23" s="58" t="s">
        <v>57</v>
      </c>
      <c r="C23" s="26">
        <f>SUM(C24:C25)</f>
        <v>25205841</v>
      </c>
      <c r="D23" s="26">
        <f aca="true" t="shared" si="8" ref="D23:AO23">SUM(D24:D25)</f>
        <v>0</v>
      </c>
      <c r="E23" s="26">
        <f t="shared" si="8"/>
        <v>0</v>
      </c>
      <c r="F23" s="26">
        <f t="shared" si="8"/>
        <v>0</v>
      </c>
      <c r="G23" s="26">
        <f t="shared" si="8"/>
        <v>0</v>
      </c>
      <c r="H23" s="26">
        <f t="shared" si="8"/>
        <v>0</v>
      </c>
      <c r="I23" s="26">
        <f t="shared" si="8"/>
        <v>0</v>
      </c>
      <c r="J23" s="26">
        <f t="shared" si="8"/>
        <v>0</v>
      </c>
      <c r="K23" s="26">
        <f t="shared" si="8"/>
        <v>10655946.97</v>
      </c>
      <c r="L23" s="26">
        <f t="shared" si="8"/>
        <v>0</v>
      </c>
      <c r="M23" s="26">
        <f t="shared" si="8"/>
        <v>13205840.91</v>
      </c>
      <c r="N23" s="26">
        <f t="shared" si="8"/>
        <v>0</v>
      </c>
      <c r="O23" s="26">
        <f t="shared" si="8"/>
        <v>0</v>
      </c>
      <c r="P23" s="26">
        <f t="shared" si="8"/>
        <v>23861787.880000003</v>
      </c>
      <c r="Q23" s="26">
        <f t="shared" si="8"/>
        <v>0</v>
      </c>
      <c r="R23" s="26">
        <f t="shared" si="8"/>
        <v>0</v>
      </c>
      <c r="S23" s="26">
        <f t="shared" si="8"/>
        <v>0</v>
      </c>
      <c r="T23" s="26">
        <f t="shared" si="8"/>
        <v>0</v>
      </c>
      <c r="U23" s="26">
        <f t="shared" si="8"/>
        <v>0</v>
      </c>
      <c r="V23" s="26">
        <f t="shared" si="8"/>
        <v>0</v>
      </c>
      <c r="W23" s="26">
        <f t="shared" si="8"/>
        <v>0</v>
      </c>
      <c r="X23" s="26">
        <f t="shared" si="8"/>
        <v>10655946.97</v>
      </c>
      <c r="Y23" s="26">
        <f t="shared" si="8"/>
        <v>0</v>
      </c>
      <c r="Z23" s="26">
        <f t="shared" si="8"/>
        <v>13205840.91</v>
      </c>
      <c r="AA23" s="26">
        <f t="shared" si="8"/>
        <v>0</v>
      </c>
      <c r="AB23" s="26">
        <f t="shared" si="8"/>
        <v>0</v>
      </c>
      <c r="AC23" s="26">
        <f t="shared" si="8"/>
        <v>23861787.880000003</v>
      </c>
      <c r="AD23" s="26">
        <f t="shared" si="8"/>
        <v>0</v>
      </c>
      <c r="AE23" s="26">
        <f t="shared" si="8"/>
        <v>0</v>
      </c>
      <c r="AF23" s="26">
        <f t="shared" si="8"/>
        <v>0</v>
      </c>
      <c r="AG23" s="26">
        <f t="shared" si="8"/>
        <v>0</v>
      </c>
      <c r="AH23" s="26">
        <f t="shared" si="8"/>
        <v>0</v>
      </c>
      <c r="AI23" s="26">
        <f t="shared" si="8"/>
        <v>0</v>
      </c>
      <c r="AJ23" s="26">
        <f t="shared" si="8"/>
        <v>0</v>
      </c>
      <c r="AK23" s="26">
        <f t="shared" si="8"/>
        <v>10655946.97</v>
      </c>
      <c r="AL23" s="26">
        <f t="shared" si="8"/>
        <v>0</v>
      </c>
      <c r="AM23" s="26">
        <f t="shared" si="8"/>
        <v>13205840.91</v>
      </c>
      <c r="AN23" s="26">
        <f t="shared" si="8"/>
        <v>0</v>
      </c>
      <c r="AO23" s="26">
        <f t="shared" si="8"/>
        <v>0</v>
      </c>
      <c r="AP23" s="26">
        <f>SUM(AP24:AP25)</f>
        <v>23861787.880000003</v>
      </c>
      <c r="AQ23" s="68">
        <f>SUM(AQ24:AQ25)</f>
        <v>1344053.1199999992</v>
      </c>
      <c r="AR23" s="68">
        <f>SUM(AR24:AR24)</f>
        <v>0</v>
      </c>
      <c r="AS23" s="68">
        <f>SUM(AS24:AS24)</f>
        <v>0</v>
      </c>
      <c r="AT23" s="90">
        <f t="shared" si="2"/>
        <v>0.9466769182587481</v>
      </c>
    </row>
    <row r="24" spans="1:46" s="12" customFormat="1" ht="15">
      <c r="A24" s="65" t="s">
        <v>46</v>
      </c>
      <c r="B24" s="13" t="s">
        <v>56</v>
      </c>
      <c r="C24" s="14">
        <f>39529181-26323340</f>
        <v>13205841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13205840.91</v>
      </c>
      <c r="N24" s="14">
        <v>0</v>
      </c>
      <c r="O24" s="14">
        <v>0</v>
      </c>
      <c r="P24" s="15">
        <f t="shared" si="3"/>
        <v>13205840.91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13205840.91</v>
      </c>
      <c r="AA24" s="14">
        <v>0</v>
      </c>
      <c r="AB24" s="14">
        <v>0</v>
      </c>
      <c r="AC24" s="15">
        <f t="shared" si="4"/>
        <v>13205840.91</v>
      </c>
      <c r="AD24" s="14">
        <v>0</v>
      </c>
      <c r="AE24" s="14">
        <v>0</v>
      </c>
      <c r="AF24" s="14">
        <v>0</v>
      </c>
      <c r="AG24" s="14"/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13205840.91</v>
      </c>
      <c r="AN24" s="14">
        <v>0</v>
      </c>
      <c r="AO24" s="14">
        <v>0</v>
      </c>
      <c r="AP24" s="16">
        <f>SUM(AD24:AO24)</f>
        <v>13205840.91</v>
      </c>
      <c r="AQ24" s="33">
        <f t="shared" si="5"/>
        <v>0.08999999985098839</v>
      </c>
      <c r="AR24" s="33">
        <f>P24-AC24</f>
        <v>0</v>
      </c>
      <c r="AS24" s="33">
        <f t="shared" si="7"/>
        <v>0</v>
      </c>
      <c r="AT24" s="90">
        <f t="shared" si="2"/>
        <v>0.9999999931848339</v>
      </c>
    </row>
    <row r="25" spans="1:46" s="12" customFormat="1" ht="15.75" thickBot="1">
      <c r="A25" s="65" t="s">
        <v>69</v>
      </c>
      <c r="B25" s="13" t="s">
        <v>70</v>
      </c>
      <c r="C25" s="40">
        <v>12000000</v>
      </c>
      <c r="D25" s="40"/>
      <c r="E25" s="40"/>
      <c r="F25" s="40"/>
      <c r="G25" s="40"/>
      <c r="H25" s="40"/>
      <c r="I25" s="40"/>
      <c r="J25" s="40">
        <v>0</v>
      </c>
      <c r="K25" s="40">
        <v>10655946.97</v>
      </c>
      <c r="L25" s="40">
        <v>0</v>
      </c>
      <c r="M25" s="40">
        <v>0</v>
      </c>
      <c r="N25" s="40">
        <v>0</v>
      </c>
      <c r="O25" s="40">
        <v>0</v>
      </c>
      <c r="P25" s="15">
        <f t="shared" si="3"/>
        <v>10655946.97</v>
      </c>
      <c r="Q25" s="40"/>
      <c r="R25" s="40"/>
      <c r="S25" s="40"/>
      <c r="T25" s="40"/>
      <c r="U25" s="40"/>
      <c r="V25" s="40"/>
      <c r="W25" s="40">
        <v>0</v>
      </c>
      <c r="X25" s="40">
        <v>10655946.97</v>
      </c>
      <c r="Y25" s="40">
        <v>0</v>
      </c>
      <c r="Z25" s="40">
        <v>0</v>
      </c>
      <c r="AA25" s="40">
        <v>0</v>
      </c>
      <c r="AB25" s="40">
        <v>0</v>
      </c>
      <c r="AC25" s="15">
        <f t="shared" si="4"/>
        <v>10655946.97</v>
      </c>
      <c r="AD25" s="40"/>
      <c r="AE25" s="40"/>
      <c r="AF25" s="40"/>
      <c r="AG25" s="40"/>
      <c r="AH25" s="40"/>
      <c r="AI25" s="40"/>
      <c r="AJ25" s="40">
        <v>0</v>
      </c>
      <c r="AK25" s="40">
        <v>10655946.97</v>
      </c>
      <c r="AL25" s="40">
        <v>0</v>
      </c>
      <c r="AM25" s="40">
        <v>0</v>
      </c>
      <c r="AN25" s="40">
        <v>0</v>
      </c>
      <c r="AO25" s="40">
        <v>0</v>
      </c>
      <c r="AP25" s="16">
        <f>SUM(AD25:AO25)</f>
        <v>10655946.97</v>
      </c>
      <c r="AQ25" s="33">
        <f t="shared" si="5"/>
        <v>1344053.0299999993</v>
      </c>
      <c r="AR25" s="33">
        <f>P25-AC25</f>
        <v>0</v>
      </c>
      <c r="AS25" s="33">
        <f t="shared" si="7"/>
        <v>0</v>
      </c>
      <c r="AT25" s="90"/>
    </row>
    <row r="26" spans="1:46" s="22" customFormat="1" ht="16.5" thickBot="1">
      <c r="A26" s="66"/>
      <c r="B26" s="58" t="s">
        <v>50</v>
      </c>
      <c r="C26" s="26">
        <f>SUM(C27:C29)</f>
        <v>30769905042</v>
      </c>
      <c r="D26" s="26">
        <f aca="true" t="shared" si="9" ref="D26:S26">SUM(D27:D29)</f>
        <v>2249091990.51</v>
      </c>
      <c r="E26" s="26">
        <f t="shared" si="9"/>
        <v>510245997.75</v>
      </c>
      <c r="F26" s="26">
        <f t="shared" si="9"/>
        <v>164420144.25</v>
      </c>
      <c r="G26" s="26">
        <f t="shared" si="9"/>
        <v>246946822.39</v>
      </c>
      <c r="H26" s="26">
        <f t="shared" si="9"/>
        <v>452945307.6</v>
      </c>
      <c r="I26" s="26">
        <f t="shared" si="9"/>
        <v>519362647.32</v>
      </c>
      <c r="J26" s="26">
        <f t="shared" si="9"/>
        <v>227327153.63</v>
      </c>
      <c r="K26" s="26">
        <f t="shared" si="9"/>
        <v>886971754.3</v>
      </c>
      <c r="L26" s="26">
        <f t="shared" si="9"/>
        <v>2784631221.59</v>
      </c>
      <c r="M26" s="26">
        <f t="shared" si="9"/>
        <v>748528841.64</v>
      </c>
      <c r="N26" s="26">
        <f t="shared" si="9"/>
        <v>863486347.71</v>
      </c>
      <c r="O26" s="26">
        <f t="shared" si="9"/>
        <v>3845955314.2</v>
      </c>
      <c r="P26" s="26">
        <f t="shared" si="9"/>
        <v>13499913542.89</v>
      </c>
      <c r="Q26" s="26">
        <f t="shared" si="9"/>
        <v>381693982.01</v>
      </c>
      <c r="R26" s="26">
        <f t="shared" si="9"/>
        <v>476447545.58</v>
      </c>
      <c r="S26" s="26">
        <f t="shared" si="9"/>
        <v>1003578223.94</v>
      </c>
      <c r="T26" s="26">
        <f aca="true" t="shared" si="10" ref="T26:AP26">SUM(T27:T29)</f>
        <v>626916359.38</v>
      </c>
      <c r="U26" s="26">
        <f t="shared" si="10"/>
        <v>337433892.88</v>
      </c>
      <c r="V26" s="26">
        <f t="shared" si="10"/>
        <v>295190974.44</v>
      </c>
      <c r="W26" s="26">
        <f t="shared" si="10"/>
        <v>295473534.59</v>
      </c>
      <c r="X26" s="26">
        <f t="shared" si="10"/>
        <v>548720688.49</v>
      </c>
      <c r="Y26" s="26">
        <f t="shared" si="10"/>
        <v>1096865294.9099998</v>
      </c>
      <c r="Z26" s="26">
        <f t="shared" si="10"/>
        <v>1020349932.8199999</v>
      </c>
      <c r="AA26" s="26">
        <f t="shared" si="10"/>
        <v>571994935.14</v>
      </c>
      <c r="AB26" s="26">
        <f t="shared" si="10"/>
        <v>3972694144.3199997</v>
      </c>
      <c r="AC26" s="26">
        <f t="shared" si="10"/>
        <v>10627359508.5</v>
      </c>
      <c r="AD26" s="26">
        <f t="shared" si="10"/>
        <v>381693982.01</v>
      </c>
      <c r="AE26" s="26">
        <f t="shared" si="10"/>
        <v>476447545.58</v>
      </c>
      <c r="AF26" s="26">
        <f t="shared" si="10"/>
        <v>1003578223.94</v>
      </c>
      <c r="AG26" s="26">
        <f t="shared" si="10"/>
        <v>626916359.38</v>
      </c>
      <c r="AH26" s="26">
        <f t="shared" si="10"/>
        <v>337433892.88</v>
      </c>
      <c r="AI26" s="26">
        <f t="shared" si="10"/>
        <v>295190974.44</v>
      </c>
      <c r="AJ26" s="26">
        <f t="shared" si="10"/>
        <v>295473534.59</v>
      </c>
      <c r="AK26" s="26">
        <f t="shared" si="10"/>
        <v>548720688.49</v>
      </c>
      <c r="AL26" s="26">
        <f t="shared" si="10"/>
        <v>1096865294.9099998</v>
      </c>
      <c r="AM26" s="26">
        <f t="shared" si="10"/>
        <v>1020349932.8199999</v>
      </c>
      <c r="AN26" s="26">
        <f t="shared" si="10"/>
        <v>571994935.14</v>
      </c>
      <c r="AO26" s="26">
        <f t="shared" si="10"/>
        <v>2621726014.23</v>
      </c>
      <c r="AP26" s="27">
        <f t="shared" si="10"/>
        <v>9276391378.41</v>
      </c>
      <c r="AQ26" s="70">
        <f>SUM(AQ27:AQ29)</f>
        <v>17269991499.11</v>
      </c>
      <c r="AR26" s="70">
        <f>SUM(AR27:AR29)</f>
        <v>2872554034.3899984</v>
      </c>
      <c r="AS26" s="70">
        <f>SUM(AS27:AS29)</f>
        <v>1350968130.0899992</v>
      </c>
      <c r="AT26" s="90">
        <f t="shared" si="2"/>
        <v>0.4387375757079205</v>
      </c>
    </row>
    <row r="27" spans="1:46" s="12" customFormat="1" ht="23.25" customHeight="1">
      <c r="A27" s="39" t="s">
        <v>54</v>
      </c>
      <c r="B27" s="18" t="s">
        <v>47</v>
      </c>
      <c r="C27" s="19">
        <f>5000000000+623373522+3000000000+446531520</f>
        <v>9069905042</v>
      </c>
      <c r="D27" s="19">
        <v>2249091990.51</v>
      </c>
      <c r="E27" s="19">
        <v>510245997.75</v>
      </c>
      <c r="F27" s="19">
        <v>164420144.25</v>
      </c>
      <c r="G27" s="19">
        <v>246946822.39</v>
      </c>
      <c r="H27" s="20">
        <v>452945307.6</v>
      </c>
      <c r="I27" s="19">
        <v>463260413.45</v>
      </c>
      <c r="J27" s="19">
        <v>200083105.47</v>
      </c>
      <c r="K27" s="19">
        <v>555117043.3</v>
      </c>
      <c r="L27" s="19">
        <v>771651035.59</v>
      </c>
      <c r="M27" s="19">
        <v>297932166.55</v>
      </c>
      <c r="N27" s="19">
        <v>643037782.32</v>
      </c>
      <c r="O27" s="20">
        <v>1900515885.66</v>
      </c>
      <c r="P27" s="20">
        <f>SUM(D27:O27)</f>
        <v>8455247694.839999</v>
      </c>
      <c r="Q27" s="19">
        <v>381693982.01</v>
      </c>
      <c r="R27" s="19">
        <v>476447545.58</v>
      </c>
      <c r="S27" s="19">
        <v>1003578223.94</v>
      </c>
      <c r="T27" s="19">
        <v>626916359.38</v>
      </c>
      <c r="U27" s="19">
        <v>337433892.88</v>
      </c>
      <c r="V27" s="19">
        <v>290897951.77</v>
      </c>
      <c r="W27" s="19">
        <v>281648250.65</v>
      </c>
      <c r="X27" s="19">
        <v>519447961.07</v>
      </c>
      <c r="Y27" s="19">
        <v>484420838.78</v>
      </c>
      <c r="Z27" s="19">
        <v>731413153.52</v>
      </c>
      <c r="AA27" s="19">
        <v>369796576.55</v>
      </c>
      <c r="AB27" s="19">
        <v>1515948863.32</v>
      </c>
      <c r="AC27" s="19">
        <f t="shared" si="4"/>
        <v>7019643599.45</v>
      </c>
      <c r="AD27" s="19">
        <v>381693982.01</v>
      </c>
      <c r="AE27" s="19">
        <v>476447545.58</v>
      </c>
      <c r="AF27" s="19">
        <v>1003578223.94</v>
      </c>
      <c r="AG27" s="19">
        <v>626916359.38</v>
      </c>
      <c r="AH27" s="19">
        <v>337433892.88</v>
      </c>
      <c r="AI27" s="19">
        <v>290897951.77</v>
      </c>
      <c r="AJ27" s="19">
        <v>281648250.65</v>
      </c>
      <c r="AK27" s="19">
        <v>519447961.07</v>
      </c>
      <c r="AL27" s="19">
        <v>484420838.78</v>
      </c>
      <c r="AM27" s="19">
        <v>731413153.52</v>
      </c>
      <c r="AN27" s="19">
        <v>369796576.55</v>
      </c>
      <c r="AO27" s="19">
        <v>1499175242.31</v>
      </c>
      <c r="AP27" s="21">
        <f>SUM(AD27:AO27)</f>
        <v>7002869978.440001</v>
      </c>
      <c r="AQ27" s="33">
        <f>SUM(C27-P27)</f>
        <v>614657347.1600008</v>
      </c>
      <c r="AR27" s="33">
        <f>SUM(P27-AC27)</f>
        <v>1435604095.3899994</v>
      </c>
      <c r="AS27" s="33">
        <f t="shared" si="7"/>
        <v>16773621.009999275</v>
      </c>
      <c r="AT27" s="90">
        <f t="shared" si="2"/>
        <v>0.9322311155063138</v>
      </c>
    </row>
    <row r="28" spans="1:46" s="12" customFormat="1" ht="31.5" customHeight="1">
      <c r="A28" s="39" t="s">
        <v>64</v>
      </c>
      <c r="B28" s="89" t="s">
        <v>65</v>
      </c>
      <c r="C28" s="20">
        <f>20000000000-12199000000</f>
        <v>7801000000</v>
      </c>
      <c r="D28" s="40">
        <v>0</v>
      </c>
      <c r="E28" s="4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>SUM(D28:O28)</f>
        <v>0</v>
      </c>
      <c r="Q28" s="40">
        <v>0</v>
      </c>
      <c r="R28" s="4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/>
      <c r="AA28" s="20">
        <v>0</v>
      </c>
      <c r="AB28" s="19">
        <v>0</v>
      </c>
      <c r="AC28" s="19">
        <f t="shared" si="4"/>
        <v>0</v>
      </c>
      <c r="AD28" s="40">
        <v>0</v>
      </c>
      <c r="AE28" s="4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/>
      <c r="AN28" s="20">
        <v>0</v>
      </c>
      <c r="AO28" s="19">
        <v>0</v>
      </c>
      <c r="AP28" s="21">
        <f>SUM(AD28:AO28)</f>
        <v>0</v>
      </c>
      <c r="AQ28" s="33">
        <f>SUM(C28-P28)</f>
        <v>7801000000</v>
      </c>
      <c r="AR28" s="33">
        <f>SUM(P28-AC28)</f>
        <v>0</v>
      </c>
      <c r="AS28" s="33">
        <f t="shared" si="7"/>
        <v>0</v>
      </c>
      <c r="AT28" s="90">
        <f t="shared" si="2"/>
        <v>0</v>
      </c>
    </row>
    <row r="29" spans="1:46" s="12" customFormat="1" ht="31.5" customHeight="1" thickBot="1">
      <c r="A29" s="39" t="s">
        <v>68</v>
      </c>
      <c r="B29" s="89" t="s">
        <v>66</v>
      </c>
      <c r="C29" s="40">
        <f>12199000000+1700000000</f>
        <v>13899000000</v>
      </c>
      <c r="D29" s="40"/>
      <c r="E29" s="40"/>
      <c r="F29" s="40">
        <v>0</v>
      </c>
      <c r="G29" s="40">
        <v>0</v>
      </c>
      <c r="H29" s="41">
        <v>0</v>
      </c>
      <c r="I29" s="40">
        <v>56102233.87</v>
      </c>
      <c r="J29" s="40">
        <v>27244048.16</v>
      </c>
      <c r="K29" s="40">
        <v>331854711</v>
      </c>
      <c r="L29" s="40">
        <v>2012980186</v>
      </c>
      <c r="M29" s="40">
        <v>450596675.09</v>
      </c>
      <c r="N29" s="40">
        <v>220448565.39</v>
      </c>
      <c r="O29" s="20">
        <v>1945439428.54</v>
      </c>
      <c r="P29" s="20">
        <f>SUM(D29:O29)</f>
        <v>5044665848.049999</v>
      </c>
      <c r="Q29" s="40"/>
      <c r="R29" s="40"/>
      <c r="S29" s="40">
        <v>0</v>
      </c>
      <c r="T29" s="40">
        <v>0</v>
      </c>
      <c r="U29" s="41">
        <v>0</v>
      </c>
      <c r="V29" s="40">
        <v>4293022.67</v>
      </c>
      <c r="W29" s="40">
        <v>13825283.94</v>
      </c>
      <c r="X29" s="40">
        <v>29272727.42</v>
      </c>
      <c r="Y29" s="40">
        <v>612444456.13</v>
      </c>
      <c r="Z29" s="40">
        <v>288936779.3</v>
      </c>
      <c r="AA29" s="40">
        <v>202198358.59</v>
      </c>
      <c r="AB29" s="40">
        <v>2456745281</v>
      </c>
      <c r="AC29" s="19">
        <f t="shared" si="4"/>
        <v>3607715909.05</v>
      </c>
      <c r="AD29" s="40"/>
      <c r="AE29" s="40"/>
      <c r="AF29" s="40">
        <v>0</v>
      </c>
      <c r="AG29" s="40">
        <v>0</v>
      </c>
      <c r="AH29" s="41">
        <v>0</v>
      </c>
      <c r="AI29" s="40">
        <v>4293022.67</v>
      </c>
      <c r="AJ29" s="40">
        <v>13825283.94</v>
      </c>
      <c r="AK29" s="40">
        <v>29272727.42</v>
      </c>
      <c r="AL29" s="40">
        <v>612444456.13</v>
      </c>
      <c r="AM29" s="40">
        <v>288936779.3</v>
      </c>
      <c r="AN29" s="40">
        <v>202198358.59</v>
      </c>
      <c r="AO29" s="40">
        <v>1122550771.92</v>
      </c>
      <c r="AP29" s="21">
        <f>SUM(AD29:AO29)</f>
        <v>2273521399.9700003</v>
      </c>
      <c r="AQ29" s="33">
        <f>SUM(C29-P29)</f>
        <v>8854334151.95</v>
      </c>
      <c r="AR29" s="33">
        <f>SUM(P29-AC29)</f>
        <v>1436949938.999999</v>
      </c>
      <c r="AS29" s="33">
        <f t="shared" si="7"/>
        <v>1334194509.08</v>
      </c>
      <c r="AT29" s="90">
        <f t="shared" si="2"/>
        <v>0.3629517122131088</v>
      </c>
    </row>
    <row r="30" spans="1:46" s="17" customFormat="1" ht="18.75" thickBot="1">
      <c r="A30" s="93" t="s">
        <v>35</v>
      </c>
      <c r="B30" s="94"/>
      <c r="C30" s="23">
        <f aca="true" t="shared" si="11" ref="C30:AP30">SUM(C14+C26)</f>
        <v>31587141437</v>
      </c>
      <c r="D30" s="23">
        <f t="shared" si="11"/>
        <v>2291484061.5400004</v>
      </c>
      <c r="E30" s="23">
        <f t="shared" si="11"/>
        <v>559340320.45</v>
      </c>
      <c r="F30" s="23">
        <f t="shared" si="11"/>
        <v>261253174.8</v>
      </c>
      <c r="G30" s="23">
        <f t="shared" si="11"/>
        <v>358521633.65999997</v>
      </c>
      <c r="H30" s="23">
        <f t="shared" si="11"/>
        <v>531833112.37</v>
      </c>
      <c r="I30" s="23">
        <f t="shared" si="11"/>
        <v>563299260.77</v>
      </c>
      <c r="J30" s="23">
        <f t="shared" si="11"/>
        <v>288345841.82</v>
      </c>
      <c r="K30" s="23">
        <f t="shared" si="11"/>
        <v>948330563.0899999</v>
      </c>
      <c r="L30" s="23">
        <f t="shared" si="11"/>
        <v>2846327908.67</v>
      </c>
      <c r="M30" s="23">
        <f t="shared" si="11"/>
        <v>785424891.3299999</v>
      </c>
      <c r="N30" s="23">
        <f t="shared" si="11"/>
        <v>916703710.2</v>
      </c>
      <c r="O30" s="88">
        <f t="shared" si="11"/>
        <v>3916743182.1099997</v>
      </c>
      <c r="P30" s="23">
        <f t="shared" si="11"/>
        <v>14267607660.81</v>
      </c>
      <c r="Q30" s="23">
        <f t="shared" si="11"/>
        <v>401301469.03999996</v>
      </c>
      <c r="R30" s="23">
        <f t="shared" si="11"/>
        <v>526391926.96999997</v>
      </c>
      <c r="S30" s="23">
        <f t="shared" si="11"/>
        <v>1071193135.37</v>
      </c>
      <c r="T30" s="23">
        <f t="shared" si="11"/>
        <v>687358552.45</v>
      </c>
      <c r="U30" s="23">
        <f t="shared" si="11"/>
        <v>419926112.33</v>
      </c>
      <c r="V30" s="23">
        <f t="shared" si="11"/>
        <v>343315122.74</v>
      </c>
      <c r="W30" s="23">
        <f t="shared" si="11"/>
        <v>370521374.46999997</v>
      </c>
      <c r="X30" s="23">
        <f t="shared" si="11"/>
        <v>622616178.11</v>
      </c>
      <c r="Y30" s="23">
        <f t="shared" si="11"/>
        <v>1164661834.06</v>
      </c>
      <c r="Z30" s="23">
        <f t="shared" si="11"/>
        <v>1073650653.8199999</v>
      </c>
      <c r="AA30" s="23">
        <f t="shared" si="11"/>
        <v>606977038.48</v>
      </c>
      <c r="AB30" s="23">
        <f t="shared" si="11"/>
        <v>4080062482.6299996</v>
      </c>
      <c r="AC30" s="23">
        <f t="shared" si="11"/>
        <v>11367975880.47</v>
      </c>
      <c r="AD30" s="23">
        <f t="shared" si="11"/>
        <v>400323889.9</v>
      </c>
      <c r="AE30" s="23">
        <f t="shared" si="11"/>
        <v>524144831.78999996</v>
      </c>
      <c r="AF30" s="23">
        <f t="shared" si="11"/>
        <v>1071520856.69</v>
      </c>
      <c r="AG30" s="23">
        <f t="shared" si="11"/>
        <v>684517552.45</v>
      </c>
      <c r="AH30" s="23">
        <f t="shared" si="11"/>
        <v>421930873.33</v>
      </c>
      <c r="AI30" s="23">
        <f t="shared" si="11"/>
        <v>345930377.74</v>
      </c>
      <c r="AJ30" s="23">
        <f t="shared" si="11"/>
        <v>370368659.46999997</v>
      </c>
      <c r="AK30" s="23">
        <f t="shared" si="11"/>
        <v>622760893.11</v>
      </c>
      <c r="AL30" s="23">
        <f t="shared" si="11"/>
        <v>1161874100.06</v>
      </c>
      <c r="AM30" s="23">
        <f t="shared" si="11"/>
        <v>1074750507.82</v>
      </c>
      <c r="AN30" s="23">
        <f t="shared" si="11"/>
        <v>607178501.48</v>
      </c>
      <c r="AO30" s="23">
        <f t="shared" si="11"/>
        <v>2729742619.49</v>
      </c>
      <c r="AP30" s="64">
        <f t="shared" si="11"/>
        <v>10015043663.33</v>
      </c>
      <c r="AQ30" s="71">
        <f>AQ14+AQ26</f>
        <v>17319533776.190002</v>
      </c>
      <c r="AR30" s="71">
        <f>AR14+AR26</f>
        <v>2899631780.3399982</v>
      </c>
      <c r="AS30" s="71">
        <f>AS14+AS26</f>
        <v>1352932217.1399994</v>
      </c>
      <c r="AT30" s="90">
        <f t="shared" si="2"/>
        <v>0.4516903718326805</v>
      </c>
    </row>
    <row r="31" spans="1:42" ht="15">
      <c r="A31" s="82" t="s">
        <v>62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1"/>
    </row>
    <row r="32" spans="1:42" ht="15">
      <c r="A32" s="74" t="s">
        <v>73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7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">
      <c r="A34" s="7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6"/>
    </row>
    <row r="35" spans="1:42" ht="15">
      <c r="A35" s="7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6"/>
    </row>
    <row r="36" spans="1:42" ht="15">
      <c r="A36" s="50">
        <f ca="1">TODAY()</f>
        <v>38785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6"/>
    </row>
    <row r="37" spans="1:42" ht="15">
      <c r="A37" s="5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6"/>
    </row>
    <row r="38" spans="1:42" ht="15">
      <c r="A38" s="5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6"/>
    </row>
    <row r="39" spans="1:42" ht="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</row>
    <row r="40" spans="1:42" ht="15.75" thickBot="1">
      <c r="A40" s="4"/>
      <c r="B40" s="62" t="s">
        <v>58</v>
      </c>
      <c r="C40" s="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8" t="s">
        <v>59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34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6"/>
    </row>
    <row r="41" spans="1:42" ht="15">
      <c r="A41" s="4"/>
      <c r="B41" s="63" t="s">
        <v>71</v>
      </c>
      <c r="C41" s="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1" t="s">
        <v>61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</row>
    <row r="42" spans="1:42" ht="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>
      <c r="A43" s="2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.75" thickBo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9"/>
    </row>
  </sheetData>
  <mergeCells count="8">
    <mergeCell ref="A1:AP1"/>
    <mergeCell ref="A2:AP2"/>
    <mergeCell ref="A3:AP3"/>
    <mergeCell ref="A4:AP4"/>
    <mergeCell ref="A5:AP5"/>
    <mergeCell ref="A7:B7"/>
    <mergeCell ref="A8:B8"/>
    <mergeCell ref="A30:B30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70" r:id="rId1"/>
  <headerFooter alignWithMargins="0">
    <oddFooter>&amp;CHACIENDA2005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paginaweb</cp:lastModifiedBy>
  <cp:lastPrinted>2006-02-08T21:02:20Z</cp:lastPrinted>
  <dcterms:created xsi:type="dcterms:W3CDTF">1999-04-05T19:37:02Z</dcterms:created>
  <dcterms:modified xsi:type="dcterms:W3CDTF">2006-03-09T20:01:29Z</dcterms:modified>
  <cp:category/>
  <cp:version/>
  <cp:contentType/>
  <cp:contentStatus/>
</cp:coreProperties>
</file>