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24226"/>
  <mc:AlternateContent xmlns:mc="http://schemas.openxmlformats.org/markup-compatibility/2006">
    <mc:Choice Requires="x15">
      <x15ac:absPath xmlns:x15ac="http://schemas.microsoft.com/office/spreadsheetml/2010/11/ac" url="/Users/cosoriog/Desktop/RIESGOS/CORRUPCIÓN/CORRUPCIÓN 2022/"/>
    </mc:Choice>
  </mc:AlternateContent>
  <xr:revisionPtr revIDLastSave="0" documentId="13_ncr:1_{A9E17169-F816-D141-8093-887FBAEF40D6}" xr6:coauthVersionLast="47" xr6:coauthVersionMax="47" xr10:uidLastSave="{00000000-0000-0000-0000-000000000000}"/>
  <bookViews>
    <workbookView showSheetTabs="0" xWindow="0" yWindow="500" windowWidth="28800" windowHeight="16180" xr2:uid="{00000000-000D-0000-FFFF-FFFF00000000}"/>
  </bookViews>
  <sheets>
    <sheet name="MAPA DE RIESGOS CONSOLIDADO" sheetId="1" r:id="rId1"/>
    <sheet name="DATOS" sheetId="4" state="hidden" r:id="rId2"/>
    <sheet name="GRAFICAS" sheetId="2" r:id="rId3"/>
    <sheet name="CONTROL DE CAMBIOS" sheetId="6" r:id="rId4"/>
    <sheet name="TABLAS DINÁMICAS" sheetId="7" state="hidden" r:id="rId5"/>
  </sheets>
  <definedNames>
    <definedName name="_xlnm._FilterDatabase" localSheetId="0" hidden="1">'MAPA DE RIESGOS CONSOLIDADO'!$B$7:$L$40</definedName>
    <definedName name="TipoControl">#REF!</definedName>
    <definedName name="_xlnm.Print_Titles" localSheetId="0">'MAPA DE RIESGOS CONSOLIDADO'!$B:$Q,'MAPA DE RIESGOS CONSOLIDADO'!$5:$7</definedName>
  </definedNames>
  <calcPr calcId="191029"/>
  <pivotCaches>
    <pivotCache cacheId="0"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3" i="1" l="1"/>
  <c r="L33" i="1"/>
  <c r="Q16" i="1" l="1"/>
  <c r="L16" i="1"/>
  <c r="D14" i="2" l="1"/>
  <c r="E14" i="2"/>
  <c r="F14" i="2"/>
  <c r="G14" i="2"/>
  <c r="H14" i="2"/>
  <c r="D15" i="2"/>
  <c r="E15" i="2"/>
  <c r="F15" i="2"/>
  <c r="G15" i="2"/>
  <c r="H15" i="2"/>
  <c r="D16" i="2"/>
  <c r="E16" i="2"/>
  <c r="F16" i="2"/>
  <c r="G16" i="2"/>
  <c r="H16" i="2"/>
  <c r="D17" i="2"/>
  <c r="E17" i="2"/>
  <c r="F17" i="2"/>
  <c r="G17" i="2"/>
  <c r="H17" i="2"/>
  <c r="D18" i="2"/>
  <c r="E18" i="2"/>
  <c r="F18" i="2"/>
  <c r="G18" i="2"/>
  <c r="H18" i="2"/>
  <c r="J17" i="2" l="1"/>
  <c r="J14" i="2"/>
  <c r="J16" i="2"/>
  <c r="J15" i="2"/>
  <c r="Q29" i="1"/>
  <c r="L29" i="1"/>
  <c r="Q36" i="1" l="1"/>
  <c r="L36" i="1"/>
  <c r="Q35" i="1"/>
  <c r="L35" i="1"/>
  <c r="L8" i="1" l="1"/>
  <c r="B3" i="2"/>
  <c r="U18" i="2"/>
  <c r="T18" i="2"/>
  <c r="S18" i="2"/>
  <c r="R18" i="2"/>
  <c r="Q18" i="2"/>
  <c r="U17" i="2"/>
  <c r="T17" i="2"/>
  <c r="S17" i="2"/>
  <c r="R17" i="2"/>
  <c r="Q17" i="2"/>
  <c r="U16" i="2"/>
  <c r="T16" i="2"/>
  <c r="S16" i="2"/>
  <c r="R16" i="2"/>
  <c r="Q16" i="2"/>
  <c r="U15" i="2"/>
  <c r="T15" i="2"/>
  <c r="S15" i="2"/>
  <c r="R15" i="2"/>
  <c r="Q15" i="2"/>
  <c r="U14" i="2"/>
  <c r="T14" i="2"/>
  <c r="S14" i="2"/>
  <c r="R14" i="2"/>
  <c r="Q14" i="2"/>
  <c r="Q40" i="1"/>
  <c r="Q37" i="1"/>
  <c r="Q32" i="1"/>
  <c r="Q31" i="1"/>
  <c r="Q30" i="1"/>
  <c r="Q28" i="1"/>
  <c r="Q26" i="1"/>
  <c r="Q25" i="1"/>
  <c r="Q21" i="1"/>
  <c r="Q20" i="1"/>
  <c r="Q17" i="1"/>
  <c r="Q14" i="1"/>
  <c r="Q11" i="1"/>
  <c r="Q8" i="1"/>
  <c r="L11" i="1"/>
  <c r="L14" i="1"/>
  <c r="L17" i="1"/>
  <c r="L20" i="1"/>
  <c r="L21" i="1"/>
  <c r="L25" i="1"/>
  <c r="L26" i="1"/>
  <c r="L28" i="1"/>
  <c r="L30" i="1"/>
  <c r="L31" i="1"/>
  <c r="L32" i="1"/>
  <c r="L37" i="1"/>
  <c r="L40" i="1"/>
  <c r="O9" i="2" l="1"/>
  <c r="O8" i="2"/>
  <c r="O7" i="2"/>
  <c r="B7" i="2"/>
  <c r="B8" i="2"/>
  <c r="B9" i="2"/>
  <c r="W17" i="2"/>
  <c r="W16" i="2"/>
  <c r="W14" i="2"/>
  <c r="W15" i="2"/>
  <c r="O6" i="2"/>
  <c r="B6" i="2"/>
  <c r="O10" i="2" l="1"/>
  <c r="B10" i="2"/>
  <c r="C8" i="2" s="1"/>
  <c r="P7" i="2" l="1"/>
  <c r="P6" i="2"/>
  <c r="P9" i="2"/>
  <c r="P8" i="2"/>
  <c r="C6" i="2"/>
  <c r="C9" i="2"/>
  <c r="C7" i="2"/>
  <c r="P10" i="2" l="1"/>
  <c r="C10" i="2"/>
</calcChain>
</file>

<file path=xl/sharedStrings.xml><?xml version="1.0" encoding="utf-8"?>
<sst xmlns="http://schemas.openxmlformats.org/spreadsheetml/2006/main" count="440" uniqueCount="199">
  <si>
    <t>Mapa de riesgos consolidado</t>
  </si>
  <si>
    <t>Año:</t>
  </si>
  <si>
    <t>Consolidado de riesgos de:</t>
  </si>
  <si>
    <t>Corrupción</t>
  </si>
  <si>
    <t>Fecha de última actualización:
DD/MM/AAAA</t>
  </si>
  <si>
    <t>Versión:</t>
  </si>
  <si>
    <t>DATOS DEL PROCESO</t>
  </si>
  <si>
    <t>IDENTIFICACIÓN DEL RIESGO</t>
  </si>
  <si>
    <t>EVALUACIÓN DEL RIESGO</t>
  </si>
  <si>
    <t>ANÁLISIS DEL RIESGO INHERENTE</t>
  </si>
  <si>
    <t>ANÁLISIS DEL RIESGO RESIDUAL</t>
  </si>
  <si>
    <t>TIPO DE PROCESO</t>
  </si>
  <si>
    <t>PROCESO</t>
  </si>
  <si>
    <t>TIPO DE RIESGO</t>
  </si>
  <si>
    <t>RIESGO</t>
  </si>
  <si>
    <t>VULNERABILIDADES</t>
  </si>
  <si>
    <t>CONSECUENCIAS</t>
  </si>
  <si>
    <t>EL RIESGO APLICA EN TERRITORIALES?</t>
  </si>
  <si>
    <t>PROBABILIDAD</t>
  </si>
  <si>
    <t>IMPACTO</t>
  </si>
  <si>
    <t>NIVEL DE SEVERIDAD
(Zona de riesgo inherente)</t>
  </si>
  <si>
    <t>CONTROLES</t>
  </si>
  <si>
    <t>SEDE EN DONDE SE APLICA EL CONTROL</t>
  </si>
  <si>
    <t>NIVEL DE SEVERIDAD
(Zona de riesgo residual)</t>
  </si>
  <si>
    <t>Estratégico</t>
  </si>
  <si>
    <t>Direccionamiento estratégico</t>
  </si>
  <si>
    <t>De corrupción</t>
  </si>
  <si>
    <t>Desatención de las necesidades de información estadística de grupos de interés y la ciudadanía.
Ejecución de recursos errónea en necesidades no priorizadas técnicamente.
Pérdida de imagen, confianza y credibilidad en la gestión de la entidad a nivel nacional.
Investigaciones y sanciones disciplinarias.</t>
  </si>
  <si>
    <t>NO</t>
  </si>
  <si>
    <t>Improbable</t>
  </si>
  <si>
    <t>Catastrófico</t>
  </si>
  <si>
    <t>DANE Central</t>
  </si>
  <si>
    <t>Rara vez</t>
  </si>
  <si>
    <t>Misional</t>
  </si>
  <si>
    <t>Producción estadística</t>
  </si>
  <si>
    <t>Sanciones disciplinarias a los responsables del manejo de la información de bases de datos.
Pérdida de confianza y credibilidad en la gestión de la Entidad.
Afectación de la información insumo para la toma de decisiones y formulación de políticas públicas.
Demandas en contra de la Entidad.
Renuencia de las fuentes a la entrega de información a causa de un mal tratamiento de la misma.</t>
  </si>
  <si>
    <t>SI</t>
  </si>
  <si>
    <t>Posible</t>
  </si>
  <si>
    <t>DANE Central - Sede - Subsede</t>
  </si>
  <si>
    <t>De apoyo</t>
  </si>
  <si>
    <t>Gestión de bienes y servicios</t>
  </si>
  <si>
    <t>Mayor</t>
  </si>
  <si>
    <t>Gestión tecnológica</t>
  </si>
  <si>
    <t>Probable</t>
  </si>
  <si>
    <t>Gestión de información y documental</t>
  </si>
  <si>
    <t>DANE Central - Sede</t>
  </si>
  <si>
    <t>Gestión contractual</t>
  </si>
  <si>
    <t>Pérdida de imagen y confianza en la gestión de la Entidad.
Incumplimiento del principio de selección objetiva.
Afectación del principio de transparencia.
Sanciones legales, multas, investigaciones disciplinarias, fiscales o penales.</t>
  </si>
  <si>
    <t>Gestión del talento humano</t>
  </si>
  <si>
    <t>Afectación de la gestión del proceso.
Investigaciones disciplinarias para la administración.
Procesos administrativos, fiscales, penales, disciplinarios para el funcionario vinculado.
Afectación de la imagen institucional.</t>
  </si>
  <si>
    <t>Demandas contra la entidad.
Impacto financiero y detrimento patrimonial.
Responsabilidad disciplinaria.</t>
  </si>
  <si>
    <t>Gestión jurídica</t>
  </si>
  <si>
    <t>Impacto económico, financiero, daño antijurídico y detrimento patrimonial.
Responsabilidad disciplinaria.</t>
  </si>
  <si>
    <t>Gestión de proveedores de datos</t>
  </si>
  <si>
    <t>Evaluación y seguimiento</t>
  </si>
  <si>
    <t>Aprendizaje institucional</t>
  </si>
  <si>
    <t>RESPUESTAS</t>
  </si>
  <si>
    <t>SEDE</t>
  </si>
  <si>
    <t>RIESGOS DE</t>
  </si>
  <si>
    <t>Comunicación</t>
  </si>
  <si>
    <t>Gerencial</t>
  </si>
  <si>
    <t>Insignificante</t>
  </si>
  <si>
    <t>Gestión</t>
  </si>
  <si>
    <t>Operativo</t>
  </si>
  <si>
    <t>Menor</t>
  </si>
  <si>
    <t>Seguridad de la información</t>
  </si>
  <si>
    <t>Financiero</t>
  </si>
  <si>
    <t>Moderado</t>
  </si>
  <si>
    <t>Tecnológico</t>
  </si>
  <si>
    <t>De cumplimiento</t>
  </si>
  <si>
    <t>Casi seguro</t>
  </si>
  <si>
    <t>De imagen o reputacional</t>
  </si>
  <si>
    <t>No aplica</t>
  </si>
  <si>
    <t>Gestión de capacidades e innovación</t>
  </si>
  <si>
    <t>Gestión financiera</t>
  </si>
  <si>
    <t>De seguridad de la información</t>
  </si>
  <si>
    <t>EN ORDEN ALFABETICO</t>
  </si>
  <si>
    <t>Regulación</t>
  </si>
  <si>
    <t>Sinergia organizacional</t>
  </si>
  <si>
    <t>Alta</t>
  </si>
  <si>
    <t>Extrema</t>
  </si>
  <si>
    <t>Moderada</t>
  </si>
  <si>
    <t>Baja</t>
  </si>
  <si>
    <t>Año</t>
  </si>
  <si>
    <t>Cantidad de riesgos distribuídos por zona
(Riesgo inherente)</t>
  </si>
  <si>
    <t>Cantidad de riesgos distribuídos por zona
(Riesgo residual)</t>
  </si>
  <si>
    <t>Riesgos en zona extrema</t>
  </si>
  <si>
    <t>Riesgos en zona alta</t>
  </si>
  <si>
    <t>Riesgos en zona moderada</t>
  </si>
  <si>
    <t>Riesgos en zona baja</t>
  </si>
  <si>
    <t>TOTAL</t>
  </si>
  <si>
    <t>Mapa de calor para riesgos por proceso
(Riesgo inherente)</t>
  </si>
  <si>
    <t>Mapa de calor para riesgos por proceso
(Riesgo residual)</t>
  </si>
  <si>
    <t>Control de cambios</t>
  </si>
  <si>
    <t>Fecha
(DD/MM/AAAA)</t>
  </si>
  <si>
    <t>Aspecto que cambió</t>
  </si>
  <si>
    <t>Descripción del cambio</t>
  </si>
  <si>
    <t>Etiquetas de fila</t>
  </si>
  <si>
    <t>Cuenta de RIESGO</t>
  </si>
  <si>
    <t>(en blanco)</t>
  </si>
  <si>
    <t>Total general</t>
  </si>
  <si>
    <t>Investigaciones y/o sanciones disciplinarias.
Pérdida de credibilidad en la función de evaluación.
Afectación de la imagen institucional.
Inducir a toma de decisiones o políticas públicas inapropiadas.</t>
  </si>
  <si>
    <t>Gráficas</t>
  </si>
  <si>
    <t>AMENAZAS</t>
  </si>
  <si>
    <t>Debilidades en la aplicación de políticas, procedimientos o lineamientos relacionados con el manejo confidencial y publicación de la información estadística</t>
  </si>
  <si>
    <t>Toma unilateral de decisiones</t>
  </si>
  <si>
    <t>Manipulación de la información de los inventarios, en ejercicio de la facultad de administrar los bienes destinados al funcionamiento de la entidad, desviando la tenencia de los mismos hacia el beneficio propio o de terceros</t>
  </si>
  <si>
    <t>Falencia en el registro de la información relativa a los bienes</t>
  </si>
  <si>
    <t>Falta de conciencia sobre el uso responsable de los bienes asignados para el desarrollo de las funciones propias de los servidores y contratistas</t>
  </si>
  <si>
    <t>Falta de control en los servicios de plataforma tecnológica</t>
  </si>
  <si>
    <t>Falta de control en la habilitación de los servicios y perfiles de usuario</t>
  </si>
  <si>
    <t>Desconocimiento de procedimientos por parte de funcionarios y contratistas para solicitar habilitación y perfiles de usuario</t>
  </si>
  <si>
    <t>Debilidades en componentes de software o hardware</t>
  </si>
  <si>
    <t>Detrimento patrimonial.
Investigaciones disciplinarias.
Suspensión de los servicios.
Pérdida de la integridad, disponibilidad y confidencialidad de la información.</t>
  </si>
  <si>
    <t>Debilidades en la aplicación de los lineamientos de política general de seguridad de la información por parte de quienes intervienen en el proceso</t>
  </si>
  <si>
    <t>Debilidades en los controles de acceso lógico a la información custodiada por el proceso</t>
  </si>
  <si>
    <t>Debilidades en los controles de acceso físico y electrónico a la información custodiada por el proceso</t>
  </si>
  <si>
    <t>Diligenciar el formato Declaración de cumplimiento de la política de seguridad de la información del DANE GID-020-PDT 002-f-002 para asegurar que quienes participan en el proceso de Gestión de Información y Documental, conocen y aceptan los lineamientos de la política de seguridad de la información</t>
  </si>
  <si>
    <t>Generar pérdida de la confidencialidad, integridad y/o disponibilidad de los datos, expedientes físicos y electrónicos y documentos entregados para la custodia del proceso, en ejercicio de las funciones atribuidas para almacenarlos, administrarlos, disponerlos e intercambiarlos/interoperarlos, desviando el principio de transparencia en el manejo de la información y el desarrollo adecuado de los procesos institucionales, hacia el beneficio propio o de terceros</t>
  </si>
  <si>
    <t>Diligenciar el Formato Soporte de servicios TI GTE-030-PDT-006-f-007 para solicitar permiso de acceso lógico a la información custodiada únicamente a las personas autorizadas</t>
  </si>
  <si>
    <t>Hacer seguimiento a los préstamos de documentos a través de la planilla de control de préstamo de documentos del archivo central</t>
  </si>
  <si>
    <t>Registrar los documentos para consulta enviados por correo en formato electrónico desde el archivo central en el formato Registro de Consultas por medio electrónico en archivo central GID-040-PDT-001-f-008</t>
  </si>
  <si>
    <t>Afectación a alguno de los grupos de interés usuarios de la información del DANE, debido a su uso inadecuado.
Detrimento de la imagen institucional y pérdida de credibilidad.</t>
  </si>
  <si>
    <t>Ofrecer o recibir dádivas con respecto al cumplimiento de los requisitos establecidos en las diferentes etapas de contratación, por parte de quienes tienen autoridad, poder e intervienen en las mismas, desnaturalizando el objeto mismo de la selección contractual, para obtener un favorecimiento para sí mismo o para terceros</t>
  </si>
  <si>
    <t>Discrecionalidad, interpretación subjetiva o desconocimiento en la aplicación de normas, procedimientos o requisitos relacionados con los procesos de selección contractual de bienes y servicios</t>
  </si>
  <si>
    <t>Provisión de personal que no se ajuste a los perfiles del cargo, en ejercicio de la facultad de administrar el ingreso de los servidores públicos, desviando los principios de igualdad, moralidad, imparcialidad, transparencia y publicidad hacia el beneficio propio o de terceros</t>
  </si>
  <si>
    <t>Proferir actos administrativos ilegales o arbitrarios que lesionen derechos e intereses de los servidores o ex servidores públicos, en ejercicio de la facultad de tomar decisiones en la terminación y archivo del proceso disciplinario o en el fallo de primera instancia, desviando el principio de la moralidad administrativa hacia el beneficio propio o de terceros</t>
  </si>
  <si>
    <t>Recibir o solicitar dádivas a cambio de exonerar a un proveedor de datos del suministro de información, en ejercicio del relacionamiento y negociación con proveedores de datos, desviando los principios de moralidad, igualdad, imparcialidad de la función administrativa hacia el beneficio propio o de terceros</t>
  </si>
  <si>
    <t>Investigaciones y sanciones.
Pérdida de imagen y credibilidad en la gestión del proceso.</t>
  </si>
  <si>
    <t>Debilidades en la aplicación de los criterios para realizar la evaluación o auditorías conforme con el plan de auditoría</t>
  </si>
  <si>
    <t>Persona con capacidad para influenciar o generar presión para alterar los resultados de las evaluaciones, seguimientos o auditorías, buscando un  beneficio particular o para un tercero</t>
  </si>
  <si>
    <t>Omisión de evidencias que soportan el proceso estadístico en función de realizar la evaluación de la calidad estadística, desviando los principios de moralidad y responsabilidad de la función administrativa, así como el objetivo y el resultado de las evaluaciones, hacia el beneficio propio o de terceros</t>
  </si>
  <si>
    <t>Falta de competencia por parte del equipo evaluador</t>
  </si>
  <si>
    <t>Falta de imparcialidad y conflicto de interés por parte del equipo evaluador</t>
  </si>
  <si>
    <t>Diligenciar el Formato Soporte de servicios TI GTE-030-PDT-006-f-007 para solicitar permiso de uso de dispositivos de almacenamiento extraíbles únicamente a las personas autorizadas</t>
  </si>
  <si>
    <t>Manipulación de las prioridades estratégicas a incluir en los instrumentos de planeación, en ejercicio de la facultad de definir políticas, planes, programas y proyectos institucionales, desviando los resultados de la producción y comunicación de información estadística hacia el beneficio propio o de terceros</t>
  </si>
  <si>
    <t>Investigaciones y sanciones disciplinarias.
Desgaste administrativo.
Afectación de la prestación del servicio.
Pérdida de bienes y de recursos</t>
  </si>
  <si>
    <t>Investigaciones y sanciones disciplinarias.
Afectación de la prestación del servicio.
Detrimento patrimonial.</t>
  </si>
  <si>
    <t>Verificar que la difusión de resultados de las operaciones estadísticas tengan el aval del área técnica correspondiente</t>
  </si>
  <si>
    <t>Socializar las normas, procedimientos o requisitos vigentes en materia contractual a quienes intervienen en las etapas de la contratación, con el fin de que éstas se desarrollen de conformidad con la normatividad vigente que rige las diferentes modalidades de selección contractual</t>
  </si>
  <si>
    <t>Personas que tienen la capacidad de influenciar la gestión de los servidores públicos para omitir actividades o que las lleven a cabo de forma irregular</t>
  </si>
  <si>
    <t>Personas con intención de obtener información institucional para beneficio particular o de un tercero</t>
  </si>
  <si>
    <t>Personas que tienen la capacidad de influir o generar presión sobre los servidores públicos o contratistas para manipular los requisitos establecidos en cualquier etapa del proceso de contratación</t>
  </si>
  <si>
    <t>Uso indebido de los bienes que se encuentran en servicio, aprovechando la tenencia de los mismos, desviando el propósito para el cual fueron destinados hacia el beneficio propio o de terceros</t>
  </si>
  <si>
    <t>Uso indebido de la plataforma y servicios tecnológicos que se encuentran asignados o bajo custodia de los funcionarios y contratistas, en ejercicio de las funciones públicas desarrolladas, desviando el propósito para el cual fueron destinados hacia el beneficio propio o de terceros</t>
  </si>
  <si>
    <t>Persona que se vale de una falsa motivación para lograr la destitución de algún funcionario de la entidad y que ejerce presión para condicionar las decisiones de un colaborador del proceso, llevándolo a cometer actos irregulares y/o ilícitos</t>
  </si>
  <si>
    <t>Debilidades en la aplicación de controles para evitar la alteración de las necesidades de datos e información requeridos por la entidad</t>
  </si>
  <si>
    <t>Investigaciones y/o sanciones fiscales, disciplinarias y penales.
Pérdida de credibilidad en la función de auditoría.
Afectación de la imagen institucional.
Inducir a toma de decisiones o políticas públicas inapropiadas.</t>
  </si>
  <si>
    <t>Ocultar o soslayar evidencia del uso, manejo o práctica indebida de los recursos públicos y/o de la gestión institucional, en el ejercicio de las atribuciones legales de asesor, coordinador, auditor interno o similar, desviando el encargo legal de la unidad u oficina de control interno, el código de ética del auditor y las normas internacionales para el ejercicio profesional de auditoría interna, en beneficio propio o de terceros</t>
  </si>
  <si>
    <t>Personas interesadas en obtener beneficio particular o para un tercero, aprovechando el manejo de la información estadística</t>
  </si>
  <si>
    <t>Personas interesadas en obtener beneficio particular o para un tercero, aprovechando el manejo o uso de los bienes de la entidad</t>
  </si>
  <si>
    <t>Personas con intención de obtener un beneficio particular o para un tercero, haciendo uso indebido de la plataforma y servicios tecnológicos de la entidad</t>
  </si>
  <si>
    <t>Persona que se presenta incumpliendo los requisitos establecidos para el cargo a proveer y servidor público con autoridad para validar los requisitos en la provisión de cargos, quien tiene la intención de favorecer a un tercero</t>
  </si>
  <si>
    <t>Atención:
Este documento contiene la información consolidada y anonimizada de los riesgos de corrupción identificados en los procesos del DANE - FONDANE.</t>
  </si>
  <si>
    <t>Aspectos de riesgos de corrucpión</t>
  </si>
  <si>
    <t>Persona interesada en obtener un beneficio particular, bien sea al no suministrar la información requerida al DANE, o modificar el alcance de los requerimientos</t>
  </si>
  <si>
    <t>Contrastar la ficha técnica para negociación con los proveedores de datos con la matriz de necesidades de datos e información</t>
  </si>
  <si>
    <t>Debilidades en la aplicación de herramientas y criterios técnicos para realizar la priorización de necesidades estratégicas de la entidad</t>
  </si>
  <si>
    <t>Desgaste administrativo.
Pérdida de imagen, confianza y credibilidad en la gestión de la entidad, a nivel nacional.
Investigaciones y sanciones.
Inadecuado desarrollo de las operaciones estadísticas afectadas por la información.
Aumento de datos faltantes, costos en la recolección y baja calidad de los resultados por pérdida de precisión o cobertura.</t>
  </si>
  <si>
    <t>RIESGO No.</t>
  </si>
  <si>
    <t>Versión consolidada de los riesgos de corrupción del DANE para el año 2021. Esta versión se genera como resultado de la revisión y ajustes a los riesgos de corrupción que se identificaron en los procesos del DANE-FONDANE y que estuvieron vigentes durante el año 2020. Se identificaron nuevos riesgos de corrupción en los procesos de gestión de bienes y servicios y gestión de capacidades e innovación. Adicionalmente, en atención a las observaciones de la Oficina de Control Interno, presentadas en el Informe de Seguimiento Segundo Cuatrimestre Plan Anticorrupción y Atención al Ciudadano y Riesgos (de Corrupción y de Gestión) 2020 radicado con número 20201400028303, en la redacción de los riesgos se precisaron los elementos "uso del poder" y "desviación de lo publico".  Así mismo, se realizaron ajustes en las vulnerabilidades y controles, procurando que estos últimos sean adecuados para contrarrestar las vulnerabilidades identificadas. Los riesgos de corrupción siempre serán significativos, por lo tanto el nivel de severidad de los riesgos residuales nunca será aceptable.
Esta versión es preliminar y se publicó el 19 de enero de 2021 en la página web y en la intranet institucionales, para consulta de los grupos de interés del DANE-FONDANE.</t>
  </si>
  <si>
    <t>A solicitud del responsable del proceso de gestión de proveedores de datos, se realizaron cambios en la amenaza, consecuencias y control del riesgo correspondiente.
Adicionalmente, las observaciones presentadas por grupos de interés fueron puestas a consideración de los responsables de los procesos, con quienes se validó la pertinencia de las mismas. Esta versión refleja los cambios aceptados, concretamente en las consecuencias del riesgo del proceso de gestión de proveedores de datos. También se ajustó la redacción del riesgo del proceso de gestión jurídica.</t>
  </si>
  <si>
    <t>Debilidades en la comunicación, mecanismos  de consulta y participación con los grupos de valor interno y externos</t>
  </si>
  <si>
    <t xml:space="preserve">Validar con las áreas en el formato establecido los criterios para la priorización de necesidades estratégicas que se deben tener en cuenta para la formulación de planes institucionales a través de correo electrónico o mesas de trabajo o el medio que se estime conveniente.  </t>
  </si>
  <si>
    <t xml:space="preserve">Socializar en las instancias que aplique, diferentes propuestas, resultados, elementos o insumos de información, que faciliten la toma de decisiones relacionadas con la planeación estrategica de la entidad. </t>
  </si>
  <si>
    <t>Definir e implementar las acciones para formentar la  participación de los grupos de valor internos y externos a traves de  la estrategia de comunicación y rendición de cuentas</t>
  </si>
  <si>
    <t>Verificar los bienes existentes en bodega de elementos de consumo y devolutivos realizando un conteo físico según selección para confrontar las existencias físicas con su registro en el sistema</t>
  </si>
  <si>
    <t>Verificar la existencia de activos fijos en la entidad a través de una revisión física con el fin de confrontar los elementos que se encuentran a cargo de los servidores públicos y contratistas y su registro en el sistema.
Fecha limite 30 de noviembre</t>
  </si>
  <si>
    <t>Fortalecer los conocimientos de los servidores públicos y contratistas sobre el manejo adecuado de los bienes muebles e inmuebles a través de sensibilizaciones con el fin de generar conciencia sobre el uso responsable de estos.</t>
  </si>
  <si>
    <t>Desconocimiento de políticas, procedimientos o lineamientos relacionados con el manejo de la información durante las fases del proceso estadístico</t>
  </si>
  <si>
    <t xml:space="preserve">Filtrar información durante las fases del proceso estadístico, antes de ser difundida oficialmente, en ejercicio de la facultad de incidir o decidir sobre esa información, desviando los principios de la función administrativa en beneficio propio y/o de terceros </t>
  </si>
  <si>
    <t>Gestionar sensibilizaciones relacionadas con el manejo seguro de la información</t>
  </si>
  <si>
    <t>Verificar que se encuentren debidamente diligenciados y firmados los acuerdos de confidencialidad de la información de las operaciones estadísticas que aplique</t>
  </si>
  <si>
    <t>Validar los datos diligenciados en el formato  GTE-030-PDT-006-f-007 " Solicitud de creación de cuentas de usuario, acceso y autorización a servicios", para delimitar el acceso y permisos en las plataformas técnologicas</t>
  </si>
  <si>
    <t>Validar los datos diligenciados en el formato  GTE-030-PDT-006-f-007 " Solicitud de creación de cuentas de usuario, acceso y autorización a servicios", para establecer el perfil  de usuario en las plataformas técnologicas</t>
  </si>
  <si>
    <t>Fortalecer el conocimiento de los contactosde sistemas en las diferentes areas referente a la gestión de servicios GTE -030, para su adecuada y oportuna aplicación, mediante socializaciones</t>
  </si>
  <si>
    <t xml:space="preserve">Verificar la vigencia de contratos y ciclo de vida de los productos de hardware y software para evitar obsolescencia tecnológica y otras vulnerabilidades que afecten la confidencialidad, integridad y disponibilidad de la información y de las plataformas tecnológicas por medio del reporte  OCS Inventory y del Calendario de compras. </t>
  </si>
  <si>
    <t xml:space="preserve">Verificar que los procesos de selección contractual de bienes y servicios se desarrollen de acuerdo con lineamientos legales y contractuales que rigen la gestión contractual, contenidos en el Manual de Contratación del DANE y FONDANE
</t>
  </si>
  <si>
    <t>Discrecionalidad o laxitud en la ejecución de las actividades establecidos para la provisión de cargos</t>
  </si>
  <si>
    <t>Falta de control y seguimiento a las decisiones tomadas dentro de las diferentes etapas procesales por parte de quien ejerce la supervisión y vigilancia del ejercicio de las actuaciones administrativas</t>
  </si>
  <si>
    <t>Seguimiento a las actividades ejecutadas por parte del personal encargado de la provisión de empleo para garantizar los principios de igualdad, moralidad, imparcialidad, transparencia y publicidad mediante el registro y validación en la base de datos de seguimiento.</t>
  </si>
  <si>
    <t xml:space="preserve">Revisar las decisiónes tomadas por los abogados del GIT de Control Interno Disciplinario  dentro de las diferentes etapas procesales con el fin de validar si esten debidamente pronunciadas de acuerdo a la ley disciplinaria a traves de reuniones o vistos buenos en los autos </t>
  </si>
  <si>
    <t xml:space="preserve">Persona natural o jurídica que tiene la capacidad de influenciar en la gestión jurídica de la entidad  </t>
  </si>
  <si>
    <t xml:space="preserve">Falta de apropiación de  los valores éticos profesionales por parte de los servidores públicos y contratistas.  </t>
  </si>
  <si>
    <t>Utilización indebida por acción u omisión de la información de los procesos judiciales o actuaciones administrativas, por parte de quienes tienen acceso a la misma, con el propósito de obtener provecho para sí o para un ​tercero.</t>
  </si>
  <si>
    <t>Registrar las actuaciones de los procesos judiciales, acciones de tutelas y actuaciones administrativas en las bases de datos internas y en el aplicativo EKOGUI para verificar su estado en cada una de las etapas correspondientes
Nota: EKOGUI solo para actuaciones judiciales</t>
  </si>
  <si>
    <t>Validar los productos y actuaciones de los procesos judiciales, acciones de tutelas y actuaciones administrativas realizadas por los abogados con el fin de determinar su calidad mediante la revisión del abogado par designado.</t>
  </si>
  <si>
    <t>Persona natural o jurídica que tiene la capacidad de influenciar la gestión de los servidores públicos para entregar información no autorizada de carácter clasificada relacionada con proyectos de desarrollo de capacidades e innovación</t>
  </si>
  <si>
    <t xml:space="preserve">
Falencias en el manejo de la confidencialidad de la información clasificada de los proyectos de GCI</t>
  </si>
  <si>
    <t xml:space="preserve">Filtrar información clasificada de los proyectos de desarrollo de capacidades e innovación  por parte de los que tienen acceso a esta, desviando los principios de la función administrativa en beneficio propio y de terceros </t>
  </si>
  <si>
    <t>Verificar los formatos de acuerdos de confidencialidad de la información clasificada de los proyectos de desarrollo de capacidades e innovación con el fin de validar que se encuentren debidamente diligenciados y firmados por las personas que participen en estos, mediante una matriz de verificación.</t>
  </si>
  <si>
    <t>Diligenciar y firmar los acuerdos de confidencialidad en el formato establecido para evitar la fuga de la información clasificada de los proyectos de desarrollo de capacidades e innovación</t>
  </si>
  <si>
    <t xml:space="preserve">Falta de apropiación de los valores éticos institucionales por parte de asesor, coordinador, auditor interno o similar </t>
  </si>
  <si>
    <t>Suscribir el compromiso etico,  de conflicto de intereses y de confidencialidad mediante los formatos establecidos a fin de apropiar los valores éticos institucionales</t>
  </si>
  <si>
    <t>Supervisar y revisar los resultados del seguimiento, evaluación o auditoria mediante reuniones del líder del grupo auditor y el equipo de auditores, con el fin de validar la aplicación de los criterios establecidos conforme con el plan de auditoría</t>
  </si>
  <si>
    <t>Revisar la hoja de vida de los aspirantes a integrar el equipo evaluador, con el fin de validar su  perfil y competencias  durante el proceso de contratación (competencias: experto temático, experto en proceso, experto estadístico, analista de base de datos y auditor líder) mediante el formato de criterio de competencia.</t>
  </si>
  <si>
    <t>Fortalecer el conocimiento del equipo evaluador en la norma NTCPE 1000 y sobre el proceso de evaluación mediante sensibilizaciones.</t>
  </si>
  <si>
    <t>Verificar que el equipo evaluador cumpla con condiciones de imparcialidad y no conflicto de interés mediante el formato establecido.</t>
  </si>
  <si>
    <t xml:space="preserve"> Analizar los informes de evaluación y demas documentación asociada, para la toma de decisiones sobre la certificación de las operaciones estadísticas, mediante el desarrollo del Comité de certificación como instancia independiente.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</si>
</sst>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d/mm/yyyy;@"/>
    <numFmt numFmtId="166" formatCode="0;\-0;;@"/>
  </numFmts>
  <fonts count="25" x14ac:knownFonts="1">
    <font>
      <sz val="11"/>
      <color theme="1"/>
      <name val="Calibri"/>
      <family val="2"/>
      <scheme val="minor"/>
    </font>
    <font>
      <sz val="11"/>
      <color theme="1"/>
      <name val="Calibri"/>
      <family val="2"/>
      <scheme val="minor"/>
    </font>
    <font>
      <sz val="11"/>
      <color theme="1"/>
      <name val="Segoe UI"/>
      <family val="2"/>
    </font>
    <font>
      <b/>
      <sz val="9"/>
      <color theme="1"/>
      <name val="Segoe UI"/>
      <family val="2"/>
    </font>
    <font>
      <b/>
      <sz val="10"/>
      <color theme="1"/>
      <name val="Segoe UI"/>
      <family val="2"/>
    </font>
    <font>
      <sz val="10"/>
      <color theme="1"/>
      <name val="Segoe UI"/>
      <family val="2"/>
    </font>
    <font>
      <b/>
      <sz val="12"/>
      <color theme="1"/>
      <name val="Segoe UI"/>
      <family val="2"/>
    </font>
    <font>
      <b/>
      <sz val="15"/>
      <color theme="1" tint="0.249977111117893"/>
      <name val="Segoe UI"/>
      <family val="2"/>
    </font>
    <font>
      <b/>
      <sz val="10"/>
      <color theme="1" tint="0.249977111117893"/>
      <name val="Segoe UI"/>
      <family val="2"/>
    </font>
    <font>
      <b/>
      <sz val="10"/>
      <color theme="0"/>
      <name val="Segoe UI"/>
      <family val="2"/>
    </font>
    <font>
      <sz val="9"/>
      <color theme="1" tint="0.249977111117893"/>
      <name val="Segoe UI"/>
      <family val="2"/>
    </font>
    <font>
      <b/>
      <sz val="11"/>
      <color theme="1" tint="0.249977111117893"/>
      <name val="Segoe UI"/>
      <family val="2"/>
    </font>
    <font>
      <sz val="11"/>
      <color theme="1" tint="0.249977111117893"/>
      <name val="Segoe UI"/>
      <family val="2"/>
    </font>
    <font>
      <sz val="10"/>
      <color theme="0"/>
      <name val="Segoe UI"/>
      <family val="2"/>
    </font>
    <font>
      <sz val="10"/>
      <color theme="1" tint="0.249977111117893"/>
      <name val="Segoe UI"/>
      <family val="2"/>
    </font>
    <font>
      <b/>
      <sz val="15"/>
      <color theme="1"/>
      <name val="Segoe UI"/>
      <family val="2"/>
    </font>
    <font>
      <sz val="8"/>
      <color theme="1"/>
      <name val="Segoe UI"/>
      <family val="2"/>
    </font>
    <font>
      <sz val="12"/>
      <color theme="1"/>
      <name val="Segoe UI"/>
      <family val="2"/>
    </font>
    <font>
      <sz val="12"/>
      <color theme="1"/>
      <name val="Calibri"/>
      <family val="2"/>
      <scheme val="minor"/>
    </font>
    <font>
      <sz val="15"/>
      <color theme="1"/>
      <name val="Segoe UI"/>
      <family val="2"/>
    </font>
    <font>
      <b/>
      <sz val="13"/>
      <color theme="0"/>
      <name val="Segoe UI"/>
      <family val="2"/>
    </font>
    <font>
      <b/>
      <sz val="13"/>
      <color theme="1"/>
      <name val="Segoe UI"/>
      <family val="2"/>
    </font>
    <font>
      <sz val="13"/>
      <color theme="1"/>
      <name val="Segoe UI"/>
      <family val="2"/>
    </font>
    <font>
      <sz val="9"/>
      <color theme="1"/>
      <name val="Segoe UI"/>
      <family val="2"/>
    </font>
    <font>
      <b/>
      <sz val="15"/>
      <color rgb="FFFFFF00"/>
      <name val="Segoe UI"/>
      <family val="2"/>
    </font>
  </fonts>
  <fills count="11">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rgb="FFB6004B"/>
        <bgColor indexed="64"/>
      </patternFill>
    </fill>
    <fill>
      <patternFill patternType="solid">
        <fgColor rgb="FFD9D9D9"/>
        <bgColor indexed="64"/>
      </patternFill>
    </fill>
  </fills>
  <borders count="31">
    <border>
      <left/>
      <right/>
      <top/>
      <bottom/>
      <diagonal/>
    </border>
    <border>
      <left style="thin">
        <color auto="1"/>
      </left>
      <right style="thin">
        <color auto="1"/>
      </right>
      <top style="thin">
        <color auto="1"/>
      </top>
      <bottom style="thin">
        <color auto="1"/>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n">
        <color theme="1" tint="0.24994659260841701"/>
      </left>
      <right/>
      <top/>
      <bottom/>
      <diagonal/>
    </border>
    <border>
      <left/>
      <right style="thin">
        <color theme="1" tint="0.24994659260841701"/>
      </right>
      <top/>
      <bottom/>
      <diagonal/>
    </border>
    <border>
      <left/>
      <right/>
      <top/>
      <bottom style="thin">
        <color theme="1" tint="0.24994659260841701"/>
      </bottom>
      <diagonal/>
    </border>
    <border>
      <left style="thick">
        <color theme="0"/>
      </left>
      <right style="thick">
        <color theme="0"/>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
      <left style="thin">
        <color indexed="64"/>
      </left>
      <right style="thin">
        <color theme="1" tint="0.34998626667073579"/>
      </right>
      <top style="thin">
        <color indexed="64"/>
      </top>
      <bottom style="thin">
        <color indexed="64"/>
      </bottom>
      <diagonal/>
    </border>
    <border>
      <left style="thin">
        <color theme="1" tint="0.34998626667073579"/>
      </left>
      <right style="thin">
        <color indexed="64"/>
      </right>
      <top style="thin">
        <color indexed="64"/>
      </top>
      <bottom style="thin">
        <color indexed="64"/>
      </bottom>
      <diagonal/>
    </border>
    <border>
      <left/>
      <right style="thin">
        <color indexed="64"/>
      </right>
      <top/>
      <bottom/>
      <diagonal/>
    </border>
    <border>
      <left style="thin">
        <color auto="1"/>
      </left>
      <right style="thin">
        <color auto="1"/>
      </right>
      <top/>
      <bottom/>
      <diagonal/>
    </border>
  </borders>
  <cellStyleXfs count="2">
    <xf numFmtId="0" fontId="0" fillId="0" borderId="0"/>
    <xf numFmtId="9" fontId="1" fillId="0" borderId="0" applyFont="0" applyFill="0" applyBorder="0" applyAlignment="0" applyProtection="0"/>
  </cellStyleXfs>
  <cellXfs count="203">
    <xf numFmtId="0" fontId="0" fillId="0" borderId="0" xfId="0"/>
    <xf numFmtId="0" fontId="5" fillId="0" borderId="0" xfId="0" applyFont="1" applyFill="1" applyAlignment="1" applyProtection="1">
      <alignment vertical="center" wrapText="1"/>
      <protection hidden="1"/>
    </xf>
    <xf numFmtId="0" fontId="2" fillId="0" borderId="0" xfId="0" applyFont="1" applyProtection="1">
      <protection hidden="1"/>
    </xf>
    <xf numFmtId="0" fontId="6" fillId="0" borderId="4"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2" fillId="0" borderId="0" xfId="0" applyFont="1" applyBorder="1" applyProtection="1">
      <protection hidden="1"/>
    </xf>
    <xf numFmtId="0" fontId="2" fillId="0" borderId="5" xfId="0" applyFont="1" applyBorder="1" applyProtection="1">
      <protection hidden="1"/>
    </xf>
    <xf numFmtId="0" fontId="6" fillId="0" borderId="0" xfId="0" applyFont="1" applyBorder="1" applyAlignment="1" applyProtection="1">
      <alignment vertical="center" wrapText="1"/>
      <protection hidden="1"/>
    </xf>
    <xf numFmtId="0" fontId="2" fillId="0" borderId="4" xfId="0" applyFont="1" applyBorder="1" applyProtection="1">
      <protection hidden="1"/>
    </xf>
    <xf numFmtId="0" fontId="2" fillId="0" borderId="0" xfId="0" applyFont="1" applyFill="1" applyBorder="1" applyProtection="1">
      <protection hidden="1"/>
    </xf>
    <xf numFmtId="0" fontId="4" fillId="0" borderId="0" xfId="0" applyFont="1" applyFill="1" applyBorder="1" applyAlignment="1" applyProtection="1">
      <alignment horizontal="center" vertical="center" wrapText="1"/>
      <protection hidden="1"/>
    </xf>
    <xf numFmtId="0" fontId="14" fillId="0" borderId="0" xfId="0" applyFont="1" applyBorder="1" applyAlignment="1" applyProtection="1">
      <alignment horizontal="justify" vertical="center" wrapText="1"/>
      <protection hidden="1"/>
    </xf>
    <xf numFmtId="0" fontId="14" fillId="0" borderId="0" xfId="0" applyFont="1" applyFill="1" applyBorder="1" applyAlignment="1" applyProtection="1">
      <alignment horizontal="justify" vertical="center" wrapText="1"/>
      <protection hidden="1"/>
    </xf>
    <xf numFmtId="0" fontId="12" fillId="0" borderId="0" xfId="0" applyFont="1" applyProtection="1">
      <protection hidden="1"/>
    </xf>
    <xf numFmtId="0" fontId="8" fillId="0" borderId="0" xfId="0" applyFont="1" applyFill="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locked="0"/>
    </xf>
    <xf numFmtId="0" fontId="5" fillId="0" borderId="0" xfId="0" applyFont="1" applyProtection="1">
      <protection hidden="1"/>
    </xf>
    <xf numFmtId="0" fontId="5" fillId="0" borderId="0" xfId="0" applyFont="1" applyFill="1" applyBorder="1" applyAlignment="1" applyProtection="1">
      <alignment horizontal="left" vertical="center" wrapText="1"/>
      <protection hidden="1"/>
    </xf>
    <xf numFmtId="0" fontId="5" fillId="0" borderId="0" xfId="0" applyFont="1" applyAlignment="1" applyProtection="1">
      <alignment vertical="center" wrapText="1"/>
      <protection hidden="1"/>
    </xf>
    <xf numFmtId="0" fontId="5" fillId="0" borderId="0" xfId="0" applyFont="1" applyFill="1" applyProtection="1">
      <protection hidden="1"/>
    </xf>
    <xf numFmtId="0" fontId="5" fillId="0" borderId="0" xfId="0" applyFont="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5" borderId="0" xfId="0" applyFont="1" applyFill="1" applyBorder="1" applyAlignment="1" applyProtection="1">
      <alignment horizontal="center" vertical="center" wrapText="1"/>
      <protection hidden="1"/>
    </xf>
    <xf numFmtId="0" fontId="5" fillId="3" borderId="0" xfId="0" applyFont="1" applyFill="1" applyBorder="1" applyAlignment="1" applyProtection="1">
      <alignment horizontal="center" vertical="center" wrapText="1"/>
      <protection hidden="1"/>
    </xf>
    <xf numFmtId="0" fontId="5" fillId="0" borderId="0" xfId="0" applyFont="1" applyFill="1" applyAlignment="1" applyProtection="1">
      <alignment horizontal="center" vertical="center" wrapText="1"/>
      <protection hidden="1"/>
    </xf>
    <xf numFmtId="0" fontId="5" fillId="4" borderId="0" xfId="0" applyFont="1" applyFill="1" applyBorder="1" applyAlignment="1" applyProtection="1">
      <alignment horizontal="center" vertical="center" wrapText="1"/>
      <protection hidden="1"/>
    </xf>
    <xf numFmtId="0" fontId="5" fillId="0" borderId="0" xfId="0" applyFont="1" applyFill="1" applyAlignment="1" applyProtection="1">
      <alignment horizontal="left" vertical="center" wrapText="1"/>
      <protection hidden="1"/>
    </xf>
    <xf numFmtId="0" fontId="5" fillId="8" borderId="0" xfId="0" applyFont="1" applyFill="1" applyBorder="1" applyAlignment="1" applyProtection="1">
      <alignment horizontal="center" vertical="center" wrapText="1"/>
      <protection hidden="1"/>
    </xf>
    <xf numFmtId="0" fontId="5" fillId="6" borderId="0" xfId="0" applyFont="1" applyFill="1" applyBorder="1" applyAlignment="1" applyProtection="1">
      <alignment horizontal="center" vertical="center" wrapText="1"/>
      <protection hidden="1"/>
    </xf>
    <xf numFmtId="0" fontId="5" fillId="0" borderId="0" xfId="0" applyFont="1" applyFill="1" applyBorder="1" applyAlignment="1" applyProtection="1">
      <alignment vertical="center" wrapText="1"/>
      <protection hidden="1"/>
    </xf>
    <xf numFmtId="0" fontId="5" fillId="0" borderId="1" xfId="0" applyFont="1" applyFill="1" applyBorder="1" applyAlignment="1" applyProtection="1">
      <alignment horizontal="center" vertical="center" wrapText="1"/>
      <protection hidden="1"/>
    </xf>
    <xf numFmtId="0" fontId="5" fillId="8" borderId="1" xfId="0" applyFont="1" applyFill="1" applyBorder="1" applyAlignment="1" applyProtection="1">
      <alignment horizontal="center" vertical="center"/>
      <protection hidden="1"/>
    </xf>
    <xf numFmtId="0" fontId="5" fillId="6" borderId="1" xfId="0" applyFont="1" applyFill="1" applyBorder="1" applyAlignment="1" applyProtection="1">
      <alignment horizontal="center" vertical="center"/>
      <protection hidden="1"/>
    </xf>
    <xf numFmtId="0" fontId="5" fillId="4" borderId="1" xfId="0"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protection hidden="1"/>
    </xf>
    <xf numFmtId="0" fontId="5" fillId="0" borderId="1" xfId="0" applyFont="1" applyBorder="1" applyAlignment="1" applyProtection="1">
      <alignment vertical="center" wrapText="1"/>
      <protection hidden="1"/>
    </xf>
    <xf numFmtId="0" fontId="9" fillId="6" borderId="2" xfId="0" applyFont="1" applyFill="1" applyBorder="1" applyAlignment="1" applyProtection="1">
      <alignment horizontal="center" vertical="center" wrapText="1"/>
      <protection hidden="1"/>
    </xf>
    <xf numFmtId="0" fontId="9" fillId="8" borderId="2" xfId="0" applyFont="1" applyFill="1" applyBorder="1" applyAlignment="1" applyProtection="1">
      <alignment horizontal="center" vertical="center" wrapText="1"/>
      <protection hidden="1"/>
    </xf>
    <xf numFmtId="0" fontId="12" fillId="0" borderId="0" xfId="0" applyFont="1" applyAlignment="1">
      <alignment vertical="center"/>
    </xf>
    <xf numFmtId="0" fontId="6" fillId="2" borderId="1" xfId="0" applyFont="1" applyFill="1" applyBorder="1" applyAlignment="1" applyProtection="1">
      <alignment horizontal="center" vertical="center" wrapText="1"/>
      <protection hidden="1"/>
    </xf>
    <xf numFmtId="0" fontId="5" fillId="0" borderId="0" xfId="0" applyFont="1" applyAlignment="1" applyProtection="1">
      <alignment horizontal="left" vertical="center" wrapText="1"/>
      <protection hidden="1"/>
    </xf>
    <xf numFmtId="0" fontId="5" fillId="0" borderId="0" xfId="0" applyFont="1" applyBorder="1" applyAlignment="1" applyProtection="1">
      <alignment horizontal="justify" vertical="center" wrapText="1"/>
      <protection hidden="1"/>
    </xf>
    <xf numFmtId="0" fontId="5" fillId="0" borderId="0" xfId="0" applyFont="1" applyFill="1" applyBorder="1" applyAlignment="1" applyProtection="1">
      <alignment horizontal="justify" vertical="center" wrapText="1"/>
      <protection hidden="1"/>
    </xf>
    <xf numFmtId="0" fontId="16" fillId="0" borderId="0" xfId="0" applyFont="1" applyBorder="1" applyAlignment="1" applyProtection="1">
      <alignment horizontal="center" vertical="center" wrapText="1"/>
      <protection hidden="1"/>
    </xf>
    <xf numFmtId="0" fontId="5" fillId="0" borderId="7" xfId="0" applyFont="1" applyBorder="1" applyAlignment="1" applyProtection="1">
      <alignment vertical="center" wrapText="1"/>
      <protection hidden="1"/>
    </xf>
    <xf numFmtId="0" fontId="4" fillId="4" borderId="2" xfId="0" applyFont="1" applyFill="1" applyBorder="1" applyAlignment="1" applyProtection="1">
      <alignment horizontal="center" vertical="center" wrapText="1"/>
      <protection hidden="1"/>
    </xf>
    <xf numFmtId="0" fontId="4" fillId="3" borderId="2" xfId="0" applyFont="1" applyFill="1" applyBorder="1" applyAlignment="1" applyProtection="1">
      <alignment horizontal="center" vertical="center" wrapText="1"/>
      <protection hidden="1"/>
    </xf>
    <xf numFmtId="0" fontId="4" fillId="3" borderId="3" xfId="0" applyFont="1" applyFill="1" applyBorder="1" applyAlignment="1" applyProtection="1">
      <alignment horizontal="center" vertical="center" wrapText="1"/>
      <protection hidden="1"/>
    </xf>
    <xf numFmtId="0" fontId="5" fillId="0" borderId="6" xfId="0" applyFont="1" applyFill="1" applyBorder="1" applyAlignment="1" applyProtection="1">
      <alignment horizontal="justify" vertical="center" wrapText="1"/>
      <protection hidden="1"/>
    </xf>
    <xf numFmtId="0" fontId="7" fillId="7" borderId="15" xfId="0" applyFont="1" applyFill="1" applyBorder="1" applyAlignment="1" applyProtection="1">
      <alignment vertical="center" wrapText="1"/>
      <protection hidden="1"/>
    </xf>
    <xf numFmtId="0" fontId="7" fillId="7" borderId="16" xfId="0" applyFont="1" applyFill="1" applyBorder="1" applyAlignment="1" applyProtection="1">
      <alignment vertical="center" wrapText="1"/>
      <protection hidden="1"/>
    </xf>
    <xf numFmtId="0" fontId="4" fillId="2" borderId="10" xfId="0" applyFont="1" applyFill="1" applyBorder="1" applyAlignment="1" applyProtection="1">
      <alignment horizontal="center" vertical="center" wrapText="1"/>
      <protection hidden="1"/>
    </xf>
    <xf numFmtId="0" fontId="12" fillId="10" borderId="15" xfId="0" applyFont="1" applyFill="1" applyBorder="1" applyAlignment="1" applyProtection="1">
      <alignment vertical="center"/>
      <protection hidden="1"/>
    </xf>
    <xf numFmtId="0" fontId="12" fillId="10" borderId="16" xfId="0" applyFont="1" applyFill="1" applyBorder="1" applyAlignment="1" applyProtection="1">
      <alignment vertical="center"/>
      <protection hidden="1"/>
    </xf>
    <xf numFmtId="0" fontId="12" fillId="0" borderId="0" xfId="0" applyFont="1" applyAlignment="1" applyProtection="1">
      <alignment vertical="center"/>
      <protection hidden="1"/>
    </xf>
    <xf numFmtId="166" fontId="6" fillId="0" borderId="1" xfId="0" applyNumberFormat="1" applyFont="1" applyBorder="1" applyAlignment="1" applyProtection="1">
      <alignment horizontal="center" vertical="center" wrapText="1"/>
      <protection hidden="1"/>
    </xf>
    <xf numFmtId="0" fontId="2" fillId="0" borderId="20" xfId="0" applyFont="1" applyBorder="1" applyProtection="1">
      <protection hidden="1"/>
    </xf>
    <xf numFmtId="0" fontId="2" fillId="0" borderId="21" xfId="0" applyFont="1" applyBorder="1" applyProtection="1">
      <protection hidden="1"/>
    </xf>
    <xf numFmtId="0" fontId="2" fillId="0" borderId="22" xfId="0" applyFont="1" applyBorder="1" applyProtection="1">
      <protection hidden="1"/>
    </xf>
    <xf numFmtId="0" fontId="2" fillId="0" borderId="26" xfId="0" applyFont="1" applyBorder="1" applyProtection="1">
      <protection hidden="1"/>
    </xf>
    <xf numFmtId="0" fontId="2" fillId="0" borderId="29" xfId="0" applyFont="1" applyBorder="1" applyProtection="1">
      <protection hidden="1"/>
    </xf>
    <xf numFmtId="0" fontId="2" fillId="0" borderId="23" xfId="0" applyFont="1" applyBorder="1" applyProtection="1">
      <protection hidden="1"/>
    </xf>
    <xf numFmtId="0" fontId="2" fillId="0" borderId="24" xfId="0" applyFont="1" applyBorder="1" applyProtection="1">
      <protection hidden="1"/>
    </xf>
    <xf numFmtId="0" fontId="2" fillId="0" borderId="25" xfId="0" applyFont="1" applyBorder="1" applyProtection="1">
      <protection hidden="1"/>
    </xf>
    <xf numFmtId="9" fontId="5" fillId="0" borderId="1" xfId="1" applyFont="1" applyBorder="1" applyAlignment="1" applyProtection="1">
      <alignment horizontal="center" vertical="center" wrapText="1"/>
      <protection hidden="1"/>
    </xf>
    <xf numFmtId="9" fontId="4" fillId="0" borderId="1" xfId="1" applyFont="1" applyBorder="1" applyAlignment="1" applyProtection="1">
      <alignment horizontal="center" vertical="center" wrapText="1"/>
      <protection hidden="1"/>
    </xf>
    <xf numFmtId="0" fontId="13" fillId="6" borderId="14" xfId="0" applyFont="1" applyFill="1" applyBorder="1" applyAlignment="1" applyProtection="1">
      <alignment vertical="center" wrapText="1"/>
      <protection hidden="1"/>
    </xf>
    <xf numFmtId="9" fontId="5" fillId="0" borderId="16" xfId="1" applyFont="1" applyBorder="1" applyAlignment="1" applyProtection="1">
      <alignment horizontal="center" vertical="center" wrapText="1"/>
      <protection hidden="1"/>
    </xf>
    <xf numFmtId="0" fontId="13" fillId="8" borderId="14" xfId="0" applyFont="1" applyFill="1" applyBorder="1" applyAlignment="1" applyProtection="1">
      <alignment vertical="center" wrapText="1"/>
      <protection hidden="1"/>
    </xf>
    <xf numFmtId="0" fontId="5" fillId="4" borderId="14" xfId="0" applyFont="1" applyFill="1" applyBorder="1" applyAlignment="1" applyProtection="1">
      <alignment vertical="center" wrapText="1"/>
      <protection hidden="1"/>
    </xf>
    <xf numFmtId="0" fontId="5" fillId="3" borderId="14" xfId="0" applyFont="1" applyFill="1" applyBorder="1" applyAlignment="1" applyProtection="1">
      <alignment vertical="center" wrapText="1"/>
      <protection hidden="1"/>
    </xf>
    <xf numFmtId="0" fontId="4" fillId="0" borderId="14" xfId="0" applyFont="1" applyBorder="1" applyAlignment="1" applyProtection="1">
      <alignment vertical="center" wrapText="1"/>
      <protection hidden="1"/>
    </xf>
    <xf numFmtId="0" fontId="4" fillId="0" borderId="15" xfId="0" applyFont="1" applyBorder="1" applyAlignment="1" applyProtection="1">
      <alignment horizontal="center" vertical="center" wrapText="1"/>
      <protection hidden="1"/>
    </xf>
    <xf numFmtId="9" fontId="4" fillId="0" borderId="16" xfId="1" applyFont="1" applyBorder="1" applyAlignment="1" applyProtection="1">
      <alignment horizontal="center" vertical="center" wrapText="1"/>
      <protection hidden="1"/>
    </xf>
    <xf numFmtId="0" fontId="13" fillId="6" borderId="16" xfId="0" applyFont="1" applyFill="1" applyBorder="1" applyAlignment="1" applyProtection="1">
      <alignment horizontal="center" vertical="center" wrapText="1"/>
      <protection hidden="1"/>
    </xf>
    <xf numFmtId="0" fontId="13" fillId="8" borderId="16" xfId="0" applyFont="1" applyFill="1" applyBorder="1" applyAlignment="1" applyProtection="1">
      <alignment horizontal="center" vertical="center" wrapText="1"/>
      <protection hidden="1"/>
    </xf>
    <xf numFmtId="0" fontId="5" fillId="4" borderId="16" xfId="0" applyFont="1" applyFill="1" applyBorder="1" applyAlignment="1" applyProtection="1">
      <alignment horizontal="center" vertical="center" wrapText="1"/>
      <protection hidden="1"/>
    </xf>
    <xf numFmtId="0" fontId="5" fillId="3" borderId="16" xfId="0" applyFont="1" applyFill="1" applyBorder="1" applyAlignment="1" applyProtection="1">
      <alignment horizontal="center" vertical="center" wrapText="1"/>
      <protection hidden="1"/>
    </xf>
    <xf numFmtId="0" fontId="4" fillId="0" borderId="16" xfId="0" applyFont="1" applyBorder="1" applyAlignment="1" applyProtection="1">
      <alignment horizontal="center" vertical="center" wrapText="1"/>
      <protection hidden="1"/>
    </xf>
    <xf numFmtId="0" fontId="5" fillId="0" borderId="20" xfId="0" applyFont="1" applyBorder="1" applyAlignment="1" applyProtection="1">
      <alignment vertical="center" wrapText="1"/>
      <protection hidden="1"/>
    </xf>
    <xf numFmtId="0" fontId="5" fillId="0" borderId="21" xfId="0" applyFont="1" applyBorder="1" applyAlignment="1" applyProtection="1">
      <alignment horizontal="justify" vertical="center" wrapText="1"/>
      <protection hidden="1"/>
    </xf>
    <xf numFmtId="0" fontId="14" fillId="0" borderId="21" xfId="0" applyFont="1" applyBorder="1" applyAlignment="1" applyProtection="1">
      <alignment vertical="center" wrapText="1"/>
      <protection hidden="1"/>
    </xf>
    <xf numFmtId="0" fontId="11" fillId="0" borderId="21" xfId="0" applyFont="1" applyBorder="1" applyAlignment="1" applyProtection="1">
      <alignment horizontal="center" vertical="center" wrapText="1"/>
      <protection hidden="1"/>
    </xf>
    <xf numFmtId="0" fontId="14" fillId="0" borderId="21" xfId="0" applyFont="1" applyBorder="1" applyAlignment="1" applyProtection="1">
      <alignment horizontal="justify" vertical="center" wrapText="1"/>
      <protection hidden="1"/>
    </xf>
    <xf numFmtId="0" fontId="14" fillId="0" borderId="22" xfId="0" applyFont="1" applyBorder="1" applyAlignment="1" applyProtection="1">
      <alignment horizontal="justify" vertical="center" wrapText="1"/>
      <protection hidden="1"/>
    </xf>
    <xf numFmtId="0" fontId="5" fillId="0" borderId="26" xfId="0" applyFont="1" applyBorder="1" applyAlignment="1" applyProtection="1">
      <alignment vertical="center" wrapText="1"/>
      <protection hidden="1"/>
    </xf>
    <xf numFmtId="0" fontId="14" fillId="0" borderId="29" xfId="0" applyFont="1" applyBorder="1" applyAlignment="1" applyProtection="1">
      <alignment horizontal="justify" vertical="center" wrapText="1"/>
      <protection hidden="1"/>
    </xf>
    <xf numFmtId="0" fontId="5" fillId="0" borderId="29" xfId="0" applyFont="1" applyBorder="1" applyAlignment="1" applyProtection="1">
      <alignment horizontal="justify" vertical="center" wrapText="1"/>
      <protection hidden="1"/>
    </xf>
    <xf numFmtId="0" fontId="5" fillId="0" borderId="23" xfId="0" applyFont="1" applyBorder="1" applyAlignment="1" applyProtection="1">
      <alignment vertical="center" wrapText="1"/>
      <protection hidden="1"/>
    </xf>
    <xf numFmtId="0" fontId="5" fillId="0" borderId="24" xfId="0" applyFont="1" applyBorder="1" applyAlignment="1" applyProtection="1">
      <alignment horizontal="justify" vertical="center" wrapText="1"/>
      <protection hidden="1"/>
    </xf>
    <xf numFmtId="0" fontId="5" fillId="0" borderId="25" xfId="0" applyFont="1" applyBorder="1" applyAlignment="1" applyProtection="1">
      <alignment horizontal="justify" vertical="center" wrapText="1"/>
      <protection hidden="1"/>
    </xf>
    <xf numFmtId="0" fontId="17" fillId="0" borderId="0" xfId="0" applyFont="1" applyProtection="1">
      <protection locked="0"/>
    </xf>
    <xf numFmtId="0" fontId="17" fillId="0" borderId="0" xfId="0" applyFont="1" applyProtection="1">
      <protection hidden="1"/>
    </xf>
    <xf numFmtId="0" fontId="18" fillId="0" borderId="0" xfId="0" applyFont="1" applyProtection="1">
      <protection hidden="1"/>
    </xf>
    <xf numFmtId="0" fontId="17" fillId="0" borderId="0" xfId="0" applyFont="1" applyAlignment="1" applyProtection="1">
      <protection locked="0"/>
    </xf>
    <xf numFmtId="0" fontId="15" fillId="0" borderId="1" xfId="0" applyFont="1" applyBorder="1" applyAlignment="1" applyProtection="1">
      <alignment horizontal="center" vertical="center" wrapText="1"/>
      <protection locked="0"/>
    </xf>
    <xf numFmtId="0" fontId="15" fillId="10" borderId="1" xfId="0" applyFont="1" applyFill="1" applyBorder="1" applyAlignment="1" applyProtection="1">
      <alignment vertical="center" wrapText="1"/>
      <protection hidden="1"/>
    </xf>
    <xf numFmtId="0" fontId="21" fillId="2" borderId="1" xfId="0" applyFont="1" applyFill="1" applyBorder="1" applyAlignment="1" applyProtection="1">
      <alignment horizontal="center" vertical="center" wrapText="1"/>
      <protection hidden="1"/>
    </xf>
    <xf numFmtId="0" fontId="21" fillId="2" borderId="18" xfId="0" applyFont="1" applyFill="1" applyBorder="1" applyAlignment="1" applyProtection="1">
      <alignment horizontal="center" vertical="center" wrapText="1"/>
      <protection hidden="1"/>
    </xf>
    <xf numFmtId="0" fontId="22" fillId="0" borderId="1" xfId="0" applyFont="1" applyBorder="1" applyAlignment="1" applyProtection="1">
      <alignment horizontal="left" vertical="center" wrapText="1"/>
      <protection locked="0"/>
    </xf>
    <xf numFmtId="0" fontId="22" fillId="0" borderId="1" xfId="0" applyFont="1" applyBorder="1" applyAlignment="1" applyProtection="1">
      <alignment vertical="center" wrapText="1"/>
      <protection locked="0"/>
    </xf>
    <xf numFmtId="14" fontId="19" fillId="0" borderId="1" xfId="0" applyNumberFormat="1" applyFont="1" applyBorder="1" applyAlignment="1" applyProtection="1">
      <alignment horizontal="center" vertical="center" wrapText="1"/>
      <protection locked="0"/>
    </xf>
    <xf numFmtId="164" fontId="10" fillId="0" borderId="13" xfId="0" applyNumberFormat="1" applyFont="1" applyBorder="1" applyAlignment="1" applyProtection="1">
      <alignment horizontal="center" vertical="center" wrapText="1"/>
      <protection locked="0"/>
    </xf>
    <xf numFmtId="165" fontId="10" fillId="0" borderId="13" xfId="0" applyNumberFormat="1" applyFont="1" applyBorder="1" applyAlignment="1" applyProtection="1">
      <alignment horizontal="center" vertical="center"/>
      <protection locked="0"/>
    </xf>
    <xf numFmtId="0" fontId="19" fillId="0" borderId="1" xfId="0" applyNumberFormat="1" applyFont="1" applyBorder="1" applyAlignment="1" applyProtection="1">
      <alignment horizontal="center" vertical="center" wrapText="1"/>
      <protection locked="0"/>
    </xf>
    <xf numFmtId="0" fontId="22" fillId="0" borderId="18" xfId="0" applyFont="1" applyFill="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hidden="1"/>
    </xf>
    <xf numFmtId="0" fontId="4" fillId="0" borderId="0" xfId="0" applyFont="1" applyFill="1" applyAlignment="1" applyProtection="1">
      <alignment horizontal="center"/>
      <protection hidden="1"/>
    </xf>
    <xf numFmtId="0" fontId="0" fillId="0" borderId="0" xfId="0" applyFill="1"/>
    <xf numFmtId="0" fontId="2" fillId="0" borderId="0" xfId="0" applyFont="1" applyFill="1"/>
    <xf numFmtId="0" fontId="0" fillId="0" borderId="0" xfId="0" applyFill="1" applyAlignment="1">
      <alignment horizontal="left"/>
    </xf>
    <xf numFmtId="0" fontId="0" fillId="0" borderId="0" xfId="0" applyNumberFormat="1" applyFill="1"/>
    <xf numFmtId="0" fontId="22" fillId="0" borderId="18" xfId="0" applyFont="1" applyFill="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hidden="1"/>
    </xf>
    <xf numFmtId="0" fontId="22" fillId="0" borderId="18" xfId="0" applyFont="1" applyBorder="1" applyAlignment="1" applyProtection="1">
      <alignment horizontal="center" vertical="center" wrapText="1"/>
      <protection locked="0"/>
    </xf>
    <xf numFmtId="0" fontId="22" fillId="0" borderId="18" xfId="0" applyFont="1" applyFill="1" applyBorder="1" applyAlignment="1" applyProtection="1">
      <alignment horizontal="left" vertical="center" wrapText="1"/>
      <protection locked="0"/>
    </xf>
    <xf numFmtId="0" fontId="22" fillId="0" borderId="30" xfId="0" applyFont="1" applyFill="1" applyBorder="1" applyAlignment="1" applyProtection="1">
      <alignment horizontal="left" vertical="center" wrapText="1"/>
      <protection locked="0"/>
    </xf>
    <xf numFmtId="0" fontId="22" fillId="0" borderId="18" xfId="0" applyFont="1" applyFill="1" applyBorder="1" applyAlignment="1" applyProtection="1">
      <alignment horizontal="center" vertical="center" wrapText="1"/>
      <protection locked="0"/>
    </xf>
    <xf numFmtId="0" fontId="22" fillId="0" borderId="19" xfId="0" applyFont="1" applyFill="1" applyBorder="1" applyAlignment="1" applyProtection="1">
      <alignment horizontal="left" vertical="center" wrapText="1"/>
      <protection locked="0"/>
    </xf>
    <xf numFmtId="0" fontId="22" fillId="0" borderId="18" xfId="0" applyFont="1" applyBorder="1" applyAlignment="1" applyProtection="1">
      <alignment horizontal="center" vertical="center" wrapText="1"/>
      <protection hidden="1"/>
    </xf>
    <xf numFmtId="0" fontId="22" fillId="0" borderId="19" xfId="0" applyFont="1" applyFill="1" applyBorder="1" applyAlignment="1" applyProtection="1">
      <alignment vertical="center" wrapText="1"/>
      <protection locked="0"/>
    </xf>
    <xf numFmtId="0" fontId="22" fillId="0" borderId="1" xfId="0" applyFont="1" applyFill="1" applyBorder="1" applyAlignment="1" applyProtection="1">
      <alignment vertical="center" wrapText="1"/>
      <protection locked="0"/>
    </xf>
    <xf numFmtId="0" fontId="17" fillId="0" borderId="18" xfId="0" applyFont="1" applyBorder="1" applyAlignment="1" applyProtection="1">
      <alignment horizontal="left" vertical="center" wrapText="1"/>
      <protection locked="0"/>
    </xf>
    <xf numFmtId="0" fontId="17" fillId="0" borderId="14"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21" fillId="0" borderId="18" xfId="0" applyFont="1" applyFill="1" applyBorder="1" applyAlignment="1" applyProtection="1">
      <alignment horizontal="center" vertical="center" wrapText="1"/>
      <protection locked="0"/>
    </xf>
    <xf numFmtId="0" fontId="21" fillId="0" borderId="1" xfId="0" applyFont="1" applyFill="1" applyBorder="1" applyAlignment="1" applyProtection="1">
      <alignment horizontal="center" vertical="center" wrapText="1"/>
      <protection locked="0"/>
    </xf>
    <xf numFmtId="0" fontId="15" fillId="2" borderId="14" xfId="0" applyFont="1" applyFill="1" applyBorder="1" applyAlignment="1" applyProtection="1">
      <alignment horizontal="center" vertical="center" wrapText="1"/>
      <protection hidden="1"/>
    </xf>
    <xf numFmtId="0" fontId="15" fillId="2" borderId="16" xfId="0" applyFont="1" applyFill="1" applyBorder="1" applyAlignment="1" applyProtection="1">
      <alignment horizontal="center" vertical="center" wrapText="1"/>
      <protection hidden="1"/>
    </xf>
    <xf numFmtId="0" fontId="20" fillId="9" borderId="0" xfId="0" applyFont="1" applyFill="1" applyBorder="1" applyAlignment="1" applyProtection="1">
      <alignment horizontal="center" vertical="center"/>
      <protection hidden="1"/>
    </xf>
    <xf numFmtId="0" fontId="20" fillId="9" borderId="29" xfId="0" applyFont="1" applyFill="1" applyBorder="1" applyAlignment="1" applyProtection="1">
      <alignment horizontal="center" vertical="center"/>
      <protection hidden="1"/>
    </xf>
    <xf numFmtId="0" fontId="21" fillId="0" borderId="18" xfId="0" applyFont="1" applyFill="1" applyBorder="1" applyAlignment="1" applyProtection="1">
      <alignment horizontal="center" vertical="center" wrapText="1"/>
      <protection locked="0"/>
    </xf>
    <xf numFmtId="0" fontId="21" fillId="0" borderId="30" xfId="0" applyFont="1" applyFill="1" applyBorder="1" applyAlignment="1" applyProtection="1">
      <alignment horizontal="center" vertical="center" wrapText="1"/>
      <protection locked="0"/>
    </xf>
    <xf numFmtId="0" fontId="21" fillId="0" borderId="19" xfId="0" applyFont="1" applyFill="1" applyBorder="1" applyAlignment="1" applyProtection="1">
      <alignment horizontal="center" vertical="center" wrapText="1"/>
      <protection locked="0"/>
    </xf>
    <xf numFmtId="0" fontId="22" fillId="0" borderId="18" xfId="0" applyFont="1" applyFill="1" applyBorder="1" applyAlignment="1" applyProtection="1">
      <alignment horizontal="left" vertical="center" wrapText="1"/>
      <protection locked="0"/>
    </xf>
    <xf numFmtId="0" fontId="22" fillId="0" borderId="30"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22" fillId="0" borderId="18" xfId="0" applyFont="1" applyFill="1" applyBorder="1" applyAlignment="1" applyProtection="1">
      <alignment horizontal="center" vertical="center" wrapText="1"/>
      <protection locked="0"/>
    </xf>
    <xf numFmtId="0" fontId="22" fillId="0" borderId="30" xfId="0" applyFont="1" applyFill="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0" fontId="22" fillId="0" borderId="30"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hidden="1"/>
    </xf>
    <xf numFmtId="0" fontId="22" fillId="0" borderId="30" xfId="0" applyFont="1" applyBorder="1" applyAlignment="1" applyProtection="1">
      <alignment horizontal="center" vertical="center" wrapText="1"/>
      <protection hidden="1"/>
    </xf>
    <xf numFmtId="0" fontId="22" fillId="0" borderId="19" xfId="0" applyFont="1" applyBorder="1" applyAlignment="1" applyProtection="1">
      <alignment horizontal="center" vertical="center" wrapText="1"/>
      <protection hidden="1"/>
    </xf>
    <xf numFmtId="0" fontId="22" fillId="0" borderId="19" xfId="0" applyFont="1" applyBorder="1" applyAlignment="1" applyProtection="1">
      <alignment horizontal="center" vertical="center" wrapText="1"/>
      <protection locked="0"/>
    </xf>
    <xf numFmtId="0" fontId="20" fillId="9" borderId="19" xfId="0" applyFont="1" applyFill="1" applyBorder="1" applyAlignment="1" applyProtection="1">
      <alignment horizontal="center" vertical="center" wrapText="1"/>
      <protection hidden="1"/>
    </xf>
    <xf numFmtId="0" fontId="15" fillId="7" borderId="14" xfId="0" applyFont="1" applyFill="1" applyBorder="1" applyAlignment="1" applyProtection="1">
      <alignment horizontal="center" vertical="center" wrapText="1"/>
      <protection hidden="1"/>
    </xf>
    <xf numFmtId="0" fontId="15" fillId="7" borderId="15" xfId="0" applyFont="1" applyFill="1" applyBorder="1" applyAlignment="1" applyProtection="1">
      <alignment horizontal="center" vertical="center" wrapText="1"/>
      <protection hidden="1"/>
    </xf>
    <xf numFmtId="0" fontId="20" fillId="9" borderId="24" xfId="0" applyFont="1" applyFill="1" applyBorder="1" applyAlignment="1" applyProtection="1">
      <alignment horizontal="center" vertical="center" wrapText="1"/>
      <protection hidden="1"/>
    </xf>
    <xf numFmtId="0" fontId="20" fillId="9" borderId="25" xfId="0" applyFont="1" applyFill="1" applyBorder="1" applyAlignment="1" applyProtection="1">
      <alignment horizontal="center" vertical="center" wrapText="1"/>
      <protection hidden="1"/>
    </xf>
    <xf numFmtId="0" fontId="20" fillId="9" borderId="1" xfId="0" applyFont="1" applyFill="1" applyBorder="1" applyAlignment="1" applyProtection="1">
      <alignment horizontal="center" vertical="center"/>
      <protection hidden="1"/>
    </xf>
    <xf numFmtId="0" fontId="20" fillId="9" borderId="20" xfId="0" applyFont="1" applyFill="1" applyBorder="1" applyAlignment="1" applyProtection="1">
      <alignment horizontal="center" vertical="center" wrapText="1"/>
      <protection hidden="1"/>
    </xf>
    <xf numFmtId="0" fontId="20" fillId="9" borderId="21" xfId="0" applyFont="1" applyFill="1" applyBorder="1" applyAlignment="1" applyProtection="1">
      <alignment horizontal="center" vertical="center" wrapText="1"/>
      <protection hidden="1"/>
    </xf>
    <xf numFmtId="0" fontId="20" fillId="9" borderId="22" xfId="0" applyFont="1" applyFill="1" applyBorder="1" applyAlignment="1" applyProtection="1">
      <alignment horizontal="center" vertical="center" wrapText="1"/>
      <protection hidden="1"/>
    </xf>
    <xf numFmtId="0" fontId="20" fillId="9" borderId="23" xfId="0" applyFont="1" applyFill="1" applyBorder="1" applyAlignment="1" applyProtection="1">
      <alignment horizontal="center" vertical="center" wrapText="1"/>
      <protection hidden="1"/>
    </xf>
    <xf numFmtId="0" fontId="24" fillId="6" borderId="0" xfId="0" applyFont="1" applyFill="1" applyBorder="1" applyAlignment="1" applyProtection="1">
      <alignment horizontal="left" vertical="center" wrapText="1"/>
      <protection hidden="1"/>
    </xf>
    <xf numFmtId="0" fontId="15" fillId="0" borderId="14" xfId="0" applyFont="1"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0" fontId="22" fillId="0" borderId="19" xfId="0" applyFont="1" applyFill="1" applyBorder="1" applyAlignment="1" applyProtection="1">
      <alignment horizontal="left" vertical="center" wrapText="1"/>
      <protection locked="0"/>
    </xf>
    <xf numFmtId="0" fontId="22" fillId="0" borderId="19" xfId="0" applyFont="1" applyFill="1" applyBorder="1" applyAlignment="1" applyProtection="1">
      <alignment horizontal="center" vertical="center" wrapText="1"/>
      <protection locked="0"/>
    </xf>
    <xf numFmtId="0" fontId="17" fillId="0" borderId="14" xfId="0" applyFont="1" applyBorder="1" applyAlignment="1" applyProtection="1">
      <alignment horizontal="center"/>
      <protection locked="0"/>
    </xf>
    <xf numFmtId="0" fontId="17" fillId="0" borderId="15"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18" xfId="0" applyFont="1" applyBorder="1" applyAlignment="1" applyProtection="1">
      <alignment horizontal="left" vertical="center" wrapText="1"/>
      <protection locked="0"/>
    </xf>
    <xf numFmtId="0" fontId="17" fillId="0" borderId="30" xfId="0" applyFont="1" applyBorder="1" applyAlignment="1" applyProtection="1">
      <alignment horizontal="left" vertical="center" wrapText="1"/>
      <protection locked="0"/>
    </xf>
    <xf numFmtId="0" fontId="17" fillId="0" borderId="19" xfId="0" applyFont="1" applyBorder="1" applyAlignment="1" applyProtection="1">
      <alignment horizontal="left" vertical="center" wrapText="1"/>
      <protection locked="0"/>
    </xf>
    <xf numFmtId="0" fontId="22" fillId="0" borderId="1" xfId="0" applyFont="1" applyFill="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0" fontId="4" fillId="0" borderId="0" xfId="0" applyFont="1" applyAlignment="1" applyProtection="1">
      <alignment horizontal="center" vertical="center" wrapText="1"/>
      <protection hidden="1"/>
    </xf>
    <xf numFmtId="0" fontId="4" fillId="7" borderId="20" xfId="0" applyFont="1" applyFill="1" applyBorder="1" applyAlignment="1" applyProtection="1">
      <alignment horizontal="center" vertical="center" wrapText="1"/>
      <protection hidden="1"/>
    </xf>
    <xf numFmtId="0" fontId="4" fillId="7" borderId="21" xfId="0" applyFont="1" applyFill="1" applyBorder="1" applyAlignment="1" applyProtection="1">
      <alignment horizontal="center" vertical="center" wrapText="1"/>
      <protection hidden="1"/>
    </xf>
    <xf numFmtId="0" fontId="4" fillId="7" borderId="22" xfId="0" applyFont="1" applyFill="1" applyBorder="1" applyAlignment="1" applyProtection="1">
      <alignment horizontal="center" vertical="center" wrapText="1"/>
      <protection hidden="1"/>
    </xf>
    <xf numFmtId="0" fontId="4" fillId="7" borderId="1" xfId="0" applyFont="1" applyFill="1" applyBorder="1" applyAlignment="1" applyProtection="1">
      <alignment horizontal="center" vertical="center" wrapText="1"/>
      <protection hidden="1"/>
    </xf>
    <xf numFmtId="0" fontId="4" fillId="7" borderId="14" xfId="0" applyFont="1" applyFill="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15" fillId="7" borderId="14" xfId="0" applyFont="1" applyFill="1" applyBorder="1" applyAlignment="1" applyProtection="1">
      <alignment horizontal="right" vertical="center" wrapText="1"/>
      <protection hidden="1"/>
    </xf>
    <xf numFmtId="0" fontId="15" fillId="7" borderId="15" xfId="0" applyFont="1" applyFill="1" applyBorder="1" applyAlignment="1" applyProtection="1">
      <alignment horizontal="right" vertical="center" wrapText="1"/>
      <protection hidden="1"/>
    </xf>
    <xf numFmtId="0" fontId="12" fillId="0" borderId="14" xfId="0" applyFont="1" applyBorder="1" applyAlignment="1" applyProtection="1">
      <alignment horizontal="center" vertical="center"/>
      <protection hidden="1"/>
    </xf>
    <xf numFmtId="0" fontId="12" fillId="0" borderId="16" xfId="0" applyFont="1" applyBorder="1" applyAlignment="1" applyProtection="1">
      <alignment horizontal="center" vertical="center"/>
      <protection hidden="1"/>
    </xf>
    <xf numFmtId="0" fontId="15" fillId="10" borderId="14" xfId="0" applyFont="1" applyFill="1" applyBorder="1" applyAlignment="1" applyProtection="1">
      <alignment horizontal="right" vertical="center"/>
      <protection hidden="1"/>
    </xf>
    <xf numFmtId="0" fontId="15" fillId="10" borderId="15" xfId="0" applyFont="1" applyFill="1" applyBorder="1" applyAlignment="1" applyProtection="1">
      <alignment horizontal="right" vertical="center"/>
      <protection hidden="1"/>
    </xf>
    <xf numFmtId="0" fontId="10" fillId="0" borderId="14"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17" xfId="0" applyFont="1" applyBorder="1" applyAlignment="1" applyProtection="1">
      <alignment horizontal="left" vertical="center"/>
      <protection locked="0"/>
    </xf>
    <xf numFmtId="0" fontId="10" fillId="0" borderId="14"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23" fillId="0" borderId="14" xfId="0" applyFont="1" applyBorder="1" applyAlignment="1" applyProtection="1">
      <alignment horizontal="left" vertical="center" wrapText="1"/>
      <protection locked="0"/>
    </xf>
    <xf numFmtId="0" fontId="23" fillId="0" borderId="15" xfId="0" applyFont="1" applyBorder="1" applyAlignment="1" applyProtection="1">
      <alignment horizontal="left" vertical="center" wrapText="1"/>
      <protection locked="0"/>
    </xf>
    <xf numFmtId="0" fontId="23" fillId="0" borderId="17"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4" fillId="2" borderId="11" xfId="0" applyFont="1" applyFill="1" applyBorder="1" applyAlignment="1" applyProtection="1">
      <alignment horizontal="center" vertical="center" wrapText="1"/>
      <protection hidden="1"/>
    </xf>
    <xf numFmtId="0" fontId="4" fillId="2" borderId="8" xfId="0" applyFont="1" applyFill="1" applyBorder="1" applyAlignment="1" applyProtection="1">
      <alignment horizontal="center" vertical="center" wrapText="1"/>
      <protection hidden="1"/>
    </xf>
    <xf numFmtId="0" fontId="4" fillId="2" borderId="12" xfId="0" applyFont="1" applyFill="1" applyBorder="1" applyAlignment="1" applyProtection="1">
      <alignment horizontal="center" vertical="center" wrapText="1"/>
      <protection hidden="1"/>
    </xf>
    <xf numFmtId="0" fontId="4" fillId="2" borderId="9" xfId="0" applyFont="1" applyFill="1" applyBorder="1" applyAlignment="1" applyProtection="1">
      <alignment horizontal="center" vertical="center" wrapText="1"/>
      <protection hidden="1"/>
    </xf>
    <xf numFmtId="0" fontId="17" fillId="0" borderId="18" xfId="0" applyFont="1" applyBorder="1" applyAlignment="1" applyProtection="1">
      <alignment horizontal="center" vertical="center" wrapText="1"/>
      <protection locked="0"/>
    </xf>
    <xf numFmtId="0" fontId="17" fillId="0" borderId="19" xfId="0" applyFont="1" applyBorder="1" applyAlignment="1" applyProtection="1">
      <alignment horizontal="center" vertical="center" wrapText="1"/>
      <protection locked="0"/>
    </xf>
  </cellXfs>
  <cellStyles count="2">
    <cellStyle name="Normal" xfId="0" builtinId="0"/>
    <cellStyle name="Porcentaje" xfId="1" builtinId="5"/>
  </cellStyles>
  <dxfs count="220">
    <dxf>
      <numFmt numFmtId="167" formatCode=";;;"/>
    </dxf>
    <dxf>
      <numFmt numFmtId="167" formatCode=";;;"/>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990033"/>
      <color rgb="FFD9D9D9"/>
      <color rgb="FFB600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solidFill>
                  <a:schemeClr val="tx1"/>
                </a:solidFill>
                <a:latin typeface="Segoe UI" panose="020B0502040204020203" pitchFamily="34" charset="0"/>
                <a:ea typeface="Segoe UI" panose="020B0502040204020203" pitchFamily="34" charset="0"/>
                <a:cs typeface="Segoe UI" panose="020B0502040204020203" pitchFamily="34" charset="0"/>
              </a:defRPr>
            </a:pPr>
            <a:r>
              <a:rPr lang="es-CO" sz="1000" b="1" i="0" baseline="0">
                <a:solidFill>
                  <a:schemeClr val="tx1"/>
                </a:solidFill>
                <a:effectLst/>
                <a:latin typeface="Segoe UI" panose="020B0502040204020203" pitchFamily="34" charset="0"/>
                <a:ea typeface="Segoe UI" panose="020B0502040204020203" pitchFamily="34" charset="0"/>
                <a:cs typeface="Segoe UI" panose="020B0502040204020203" pitchFamily="34" charset="0"/>
              </a:rPr>
              <a:t>Porcentaje de riesgos por zona</a:t>
            </a:r>
            <a:endParaRPr lang="es-CO" sz="1000">
              <a:solidFill>
                <a:schemeClr val="tx1"/>
              </a:solidFill>
              <a:effectLst/>
              <a:latin typeface="Segoe UI" panose="020B0502040204020203" pitchFamily="34" charset="0"/>
              <a:ea typeface="Segoe UI" panose="020B0502040204020203" pitchFamily="34" charset="0"/>
              <a:cs typeface="Segoe UI" panose="020B0502040204020203" pitchFamily="34" charset="0"/>
            </a:endParaRPr>
          </a:p>
          <a:p>
            <a:pPr algn="ctr">
              <a:defRPr>
                <a:solidFill>
                  <a:schemeClr val="tx1"/>
                </a:solidFill>
                <a:latin typeface="Segoe UI" panose="020B0502040204020203" pitchFamily="34" charset="0"/>
                <a:ea typeface="Segoe UI" panose="020B0502040204020203" pitchFamily="34" charset="0"/>
                <a:cs typeface="Segoe UI" panose="020B0502040204020203" pitchFamily="34" charset="0"/>
              </a:defRPr>
            </a:pPr>
            <a:r>
              <a:rPr lang="es-CO" sz="1000" b="1" i="0" baseline="0">
                <a:solidFill>
                  <a:schemeClr val="tx1"/>
                </a:solidFill>
                <a:effectLst/>
                <a:latin typeface="Segoe UI" panose="020B0502040204020203" pitchFamily="34" charset="0"/>
                <a:ea typeface="Segoe UI" panose="020B0502040204020203" pitchFamily="34" charset="0"/>
                <a:cs typeface="Segoe UI" panose="020B0502040204020203" pitchFamily="34" charset="0"/>
              </a:rPr>
              <a:t>(Riesgo residual)</a:t>
            </a:r>
            <a:endParaRPr lang="es-CO" sz="1000">
              <a:solidFill>
                <a:schemeClr val="tx1"/>
              </a:solidFill>
              <a:effectLst/>
              <a:latin typeface="Segoe UI" panose="020B0502040204020203" pitchFamily="34" charset="0"/>
              <a:ea typeface="Segoe UI" panose="020B0502040204020203" pitchFamily="34" charset="0"/>
              <a:cs typeface="Segoe UI" panose="020B0502040204020203" pitchFamily="34" charset="0"/>
            </a:endParaRPr>
          </a:p>
        </c:rich>
      </c:tx>
      <c:layout>
        <c:manualLayout>
          <c:xMode val="edge"/>
          <c:yMode val="edge"/>
          <c:x val="0.28241003701175832"/>
          <c:y val="0"/>
        </c:manualLayout>
      </c:layout>
      <c:overlay val="0"/>
    </c:title>
    <c:autoTitleDeleted val="0"/>
    <c:view3D>
      <c:rotX val="30"/>
      <c:rotY val="0"/>
      <c:rAngAx val="0"/>
    </c:view3D>
    <c:floor>
      <c:thickness val="0"/>
    </c:floor>
    <c:sideWall>
      <c:thickness val="0"/>
    </c:sideWall>
    <c:backWall>
      <c:thickness val="0"/>
    </c:backWall>
    <c:plotArea>
      <c:layout/>
      <c:pie3DChart>
        <c:varyColors val="1"/>
        <c:ser>
          <c:idx val="0"/>
          <c:order val="0"/>
          <c:dPt>
            <c:idx val="0"/>
            <c:bubble3D val="0"/>
            <c:spPr>
              <a:solidFill>
                <a:srgbClr val="FF0000"/>
              </a:solidFill>
            </c:spPr>
            <c:extLst>
              <c:ext xmlns:c16="http://schemas.microsoft.com/office/drawing/2014/chart" uri="{C3380CC4-5D6E-409C-BE32-E72D297353CC}">
                <c16:uniqueId val="{00000001-85C1-43F0-8993-653301737D01}"/>
              </c:ext>
            </c:extLst>
          </c:dPt>
          <c:dPt>
            <c:idx val="1"/>
            <c:bubble3D val="0"/>
            <c:spPr>
              <a:solidFill>
                <a:srgbClr val="FFC000"/>
              </a:solidFill>
            </c:spPr>
            <c:extLst>
              <c:ext xmlns:c16="http://schemas.microsoft.com/office/drawing/2014/chart" uri="{C3380CC4-5D6E-409C-BE32-E72D297353CC}">
                <c16:uniqueId val="{00000003-85C1-43F0-8993-653301737D01}"/>
              </c:ext>
            </c:extLst>
          </c:dPt>
          <c:dPt>
            <c:idx val="2"/>
            <c:bubble3D val="0"/>
            <c:spPr>
              <a:solidFill>
                <a:srgbClr val="FFFF00"/>
              </a:solidFill>
            </c:spPr>
            <c:extLst>
              <c:ext xmlns:c16="http://schemas.microsoft.com/office/drawing/2014/chart" uri="{C3380CC4-5D6E-409C-BE32-E72D297353CC}">
                <c16:uniqueId val="{00000005-85C1-43F0-8993-653301737D01}"/>
              </c:ext>
            </c:extLst>
          </c:dPt>
          <c:dPt>
            <c:idx val="3"/>
            <c:bubble3D val="0"/>
            <c:spPr>
              <a:solidFill>
                <a:srgbClr val="92D050"/>
              </a:solidFill>
            </c:spPr>
            <c:extLst>
              <c:ext xmlns:c16="http://schemas.microsoft.com/office/drawing/2014/chart" uri="{C3380CC4-5D6E-409C-BE32-E72D297353CC}">
                <c16:uniqueId val="{00000007-85C1-43F0-8993-653301737D01}"/>
              </c:ext>
            </c:extLst>
          </c:dPt>
          <c:dLbls>
            <c:spPr>
              <a:noFill/>
              <a:ln>
                <a:noFill/>
              </a:ln>
              <a:effectLst/>
            </c:spPr>
            <c:txPr>
              <a:bodyPr/>
              <a:lstStyle/>
              <a:p>
                <a:pPr>
                  <a:defRPr b="1">
                    <a:solidFill>
                      <a:schemeClr val="tx1"/>
                    </a:solidFill>
                    <a:latin typeface="Segoe UI" panose="020B0502040204020203" pitchFamily="34" charset="0"/>
                    <a:ea typeface="Segoe UI" panose="020B0502040204020203" pitchFamily="34" charset="0"/>
                    <a:cs typeface="Segoe UI" panose="020B0502040204020203" pitchFamily="34" charset="0"/>
                  </a:defRPr>
                </a:pPr>
                <a:endParaRPr lang="es-CO"/>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GRAFICAS!$N$6:$N$9</c:f>
              <c:strCache>
                <c:ptCount val="4"/>
                <c:pt idx="0">
                  <c:v>Riesgos en zona extrema</c:v>
                </c:pt>
                <c:pt idx="1">
                  <c:v>Riesgos en zona alta</c:v>
                </c:pt>
                <c:pt idx="2">
                  <c:v>Riesgos en zona moderada</c:v>
                </c:pt>
                <c:pt idx="3">
                  <c:v>Riesgos en zona baja</c:v>
                </c:pt>
              </c:strCache>
            </c:strRef>
          </c:cat>
          <c:val>
            <c:numRef>
              <c:f>GRAFICAS!$O$6:$O$9</c:f>
              <c:numCache>
                <c:formatCode>General</c:formatCode>
                <c:ptCount val="4"/>
                <c:pt idx="0">
                  <c:v>6</c:v>
                </c:pt>
                <c:pt idx="1">
                  <c:v>8</c:v>
                </c:pt>
                <c:pt idx="2">
                  <c:v>0</c:v>
                </c:pt>
                <c:pt idx="3">
                  <c:v>0</c:v>
                </c:pt>
              </c:numCache>
            </c:numRef>
          </c:val>
          <c:extLst>
            <c:ext xmlns:c16="http://schemas.microsoft.com/office/drawing/2014/chart" uri="{C3380CC4-5D6E-409C-BE32-E72D297353CC}">
              <c16:uniqueId val="{00000008-85C1-43F0-8993-653301737D01}"/>
            </c:ext>
          </c:extLst>
        </c:ser>
        <c:ser>
          <c:idx val="1"/>
          <c:order val="1"/>
          <c:dLbls>
            <c:spPr>
              <a:noFill/>
              <a:ln>
                <a:noFill/>
              </a:ln>
              <a:effectLst/>
            </c:sp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GRAFICAS!$N$6:$N$9</c:f>
              <c:strCache>
                <c:ptCount val="4"/>
                <c:pt idx="0">
                  <c:v>Riesgos en zona extrema</c:v>
                </c:pt>
                <c:pt idx="1">
                  <c:v>Riesgos en zona alta</c:v>
                </c:pt>
                <c:pt idx="2">
                  <c:v>Riesgos en zona moderada</c:v>
                </c:pt>
                <c:pt idx="3">
                  <c:v>Riesgos en zona baja</c:v>
                </c:pt>
              </c:strCache>
            </c:strRef>
          </c:cat>
          <c:val>
            <c:numRef>
              <c:f>GRAFICAS!$P$6:$P$9</c:f>
              <c:numCache>
                <c:formatCode>0%</c:formatCode>
                <c:ptCount val="4"/>
                <c:pt idx="0">
                  <c:v>0.42857142857142855</c:v>
                </c:pt>
                <c:pt idx="1">
                  <c:v>0.5714285714285714</c:v>
                </c:pt>
                <c:pt idx="2">
                  <c:v>0</c:v>
                </c:pt>
                <c:pt idx="3">
                  <c:v>0</c:v>
                </c:pt>
              </c:numCache>
            </c:numRef>
          </c:val>
          <c:extLst>
            <c:ext xmlns:c16="http://schemas.microsoft.com/office/drawing/2014/chart" uri="{C3380CC4-5D6E-409C-BE32-E72D297353CC}">
              <c16:uniqueId val="{00000009-85C1-43F0-8993-653301737D01}"/>
            </c:ext>
          </c:extLst>
        </c:ser>
        <c:dLbls>
          <c:dLblPos val="outEnd"/>
          <c:showLegendKey val="0"/>
          <c:showVal val="1"/>
          <c:showCatName val="0"/>
          <c:showSerName val="0"/>
          <c:showPercent val="0"/>
          <c:showBubbleSize val="0"/>
          <c:showLeaderLines val="1"/>
        </c:dLbls>
      </c:pie3DChart>
    </c:plotArea>
    <c:legend>
      <c:legendPos val="r"/>
      <c:layout>
        <c:manualLayout>
          <c:xMode val="edge"/>
          <c:yMode val="edge"/>
          <c:x val="0.63215381529865233"/>
          <c:y val="0.22263453352547613"/>
          <c:w val="0.33775012886368888"/>
          <c:h val="0.73854919115239748"/>
        </c:manualLayout>
      </c:layout>
      <c:overlay val="0"/>
      <c:txPr>
        <a:bodyPr/>
        <a:lstStyle/>
        <a:p>
          <a:pPr rtl="0">
            <a:defRPr>
              <a:solidFill>
                <a:schemeClr val="tx1"/>
              </a:solidFill>
              <a:latin typeface="Segoe UI" panose="020B0502040204020203" pitchFamily="34" charset="0"/>
              <a:ea typeface="Segoe UI" panose="020B0502040204020203" pitchFamily="34" charset="0"/>
              <a:cs typeface="Segoe UI" panose="020B0502040204020203" pitchFamily="34" charset="0"/>
            </a:defRPr>
          </a:pPr>
          <a:endParaRPr lang="es-CO"/>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solidFill>
                  <a:schemeClr val="tx1"/>
                </a:solidFill>
                <a:latin typeface="Segoe UI" panose="020B0502040204020203" pitchFamily="34" charset="0"/>
                <a:ea typeface="Segoe UI" panose="020B0502040204020203" pitchFamily="34" charset="0"/>
                <a:cs typeface="Segoe UI" panose="020B0502040204020203" pitchFamily="34" charset="0"/>
              </a:defRPr>
            </a:pPr>
            <a:r>
              <a:rPr lang="es-CO" sz="1000" b="1" i="0" baseline="0">
                <a:solidFill>
                  <a:schemeClr val="tx1"/>
                </a:solidFill>
                <a:effectLst/>
                <a:latin typeface="Segoe UI" panose="020B0502040204020203" pitchFamily="34" charset="0"/>
                <a:ea typeface="Segoe UI" panose="020B0502040204020203" pitchFamily="34" charset="0"/>
                <a:cs typeface="Segoe UI" panose="020B0502040204020203" pitchFamily="34" charset="0"/>
              </a:rPr>
              <a:t>Porcentaje de riesgos por zona</a:t>
            </a:r>
            <a:endParaRPr lang="es-CO" sz="1000">
              <a:solidFill>
                <a:schemeClr val="tx1"/>
              </a:solidFill>
              <a:effectLst/>
              <a:latin typeface="Segoe UI" panose="020B0502040204020203" pitchFamily="34" charset="0"/>
              <a:ea typeface="Segoe UI" panose="020B0502040204020203" pitchFamily="34" charset="0"/>
              <a:cs typeface="Segoe UI" panose="020B0502040204020203" pitchFamily="34" charset="0"/>
            </a:endParaRPr>
          </a:p>
          <a:p>
            <a:pPr algn="ctr">
              <a:defRPr>
                <a:solidFill>
                  <a:schemeClr val="tx1"/>
                </a:solidFill>
                <a:latin typeface="Segoe UI" panose="020B0502040204020203" pitchFamily="34" charset="0"/>
                <a:ea typeface="Segoe UI" panose="020B0502040204020203" pitchFamily="34" charset="0"/>
                <a:cs typeface="Segoe UI" panose="020B0502040204020203" pitchFamily="34" charset="0"/>
              </a:defRPr>
            </a:pPr>
            <a:r>
              <a:rPr lang="es-CO" sz="1000" b="1" i="0" baseline="0">
                <a:solidFill>
                  <a:schemeClr val="tx1"/>
                </a:solidFill>
                <a:effectLst/>
                <a:latin typeface="Segoe UI" panose="020B0502040204020203" pitchFamily="34" charset="0"/>
                <a:ea typeface="Segoe UI" panose="020B0502040204020203" pitchFamily="34" charset="0"/>
                <a:cs typeface="Segoe UI" panose="020B0502040204020203" pitchFamily="34" charset="0"/>
              </a:rPr>
              <a:t>(Riesgo inherente)</a:t>
            </a:r>
            <a:endParaRPr lang="es-CO" sz="1000">
              <a:solidFill>
                <a:schemeClr val="tx1"/>
              </a:solidFill>
              <a:effectLst/>
              <a:latin typeface="Segoe UI" panose="020B0502040204020203" pitchFamily="34" charset="0"/>
              <a:ea typeface="Segoe UI" panose="020B0502040204020203" pitchFamily="34" charset="0"/>
              <a:cs typeface="Segoe UI" panose="020B0502040204020203" pitchFamily="34" charset="0"/>
            </a:endParaRPr>
          </a:p>
        </c:rich>
      </c:tx>
      <c:layout>
        <c:manualLayout>
          <c:xMode val="edge"/>
          <c:yMode val="edge"/>
          <c:x val="0.28241003701175832"/>
          <c:y val="0"/>
        </c:manualLayout>
      </c:layout>
      <c:overlay val="0"/>
    </c:title>
    <c:autoTitleDeleted val="0"/>
    <c:view3D>
      <c:rotX val="30"/>
      <c:rotY val="0"/>
      <c:rAngAx val="0"/>
    </c:view3D>
    <c:floor>
      <c:thickness val="0"/>
    </c:floor>
    <c:sideWall>
      <c:thickness val="0"/>
    </c:sideWall>
    <c:backWall>
      <c:thickness val="0"/>
    </c:backWall>
    <c:plotArea>
      <c:layout/>
      <c:pie3DChart>
        <c:varyColors val="1"/>
        <c:ser>
          <c:idx val="0"/>
          <c:order val="0"/>
          <c:dPt>
            <c:idx val="0"/>
            <c:bubble3D val="0"/>
            <c:spPr>
              <a:solidFill>
                <a:srgbClr val="FF0000"/>
              </a:solidFill>
            </c:spPr>
            <c:extLst>
              <c:ext xmlns:c16="http://schemas.microsoft.com/office/drawing/2014/chart" uri="{C3380CC4-5D6E-409C-BE32-E72D297353CC}">
                <c16:uniqueId val="{00000001-3596-4876-91BD-434CB379B8F9}"/>
              </c:ext>
            </c:extLst>
          </c:dPt>
          <c:dPt>
            <c:idx val="1"/>
            <c:bubble3D val="0"/>
            <c:spPr>
              <a:solidFill>
                <a:srgbClr val="FFC000"/>
              </a:solidFill>
            </c:spPr>
            <c:extLst>
              <c:ext xmlns:c16="http://schemas.microsoft.com/office/drawing/2014/chart" uri="{C3380CC4-5D6E-409C-BE32-E72D297353CC}">
                <c16:uniqueId val="{00000003-3596-4876-91BD-434CB379B8F9}"/>
              </c:ext>
            </c:extLst>
          </c:dPt>
          <c:dPt>
            <c:idx val="2"/>
            <c:bubble3D val="0"/>
            <c:spPr>
              <a:solidFill>
                <a:srgbClr val="FFFF00"/>
              </a:solidFill>
            </c:spPr>
            <c:extLst>
              <c:ext xmlns:c16="http://schemas.microsoft.com/office/drawing/2014/chart" uri="{C3380CC4-5D6E-409C-BE32-E72D297353CC}">
                <c16:uniqueId val="{00000005-3596-4876-91BD-434CB379B8F9}"/>
              </c:ext>
            </c:extLst>
          </c:dPt>
          <c:dPt>
            <c:idx val="3"/>
            <c:bubble3D val="0"/>
            <c:spPr>
              <a:solidFill>
                <a:srgbClr val="92D050"/>
              </a:solidFill>
            </c:spPr>
            <c:extLst>
              <c:ext xmlns:c16="http://schemas.microsoft.com/office/drawing/2014/chart" uri="{C3380CC4-5D6E-409C-BE32-E72D297353CC}">
                <c16:uniqueId val="{00000007-3596-4876-91BD-434CB379B8F9}"/>
              </c:ext>
            </c:extLst>
          </c:dPt>
          <c:dLbls>
            <c:spPr>
              <a:noFill/>
              <a:ln>
                <a:noFill/>
              </a:ln>
              <a:effectLst/>
            </c:spPr>
            <c:txPr>
              <a:bodyPr/>
              <a:lstStyle/>
              <a:p>
                <a:pPr>
                  <a:defRPr b="1">
                    <a:solidFill>
                      <a:schemeClr val="tx1"/>
                    </a:solidFill>
                    <a:latin typeface="Segoe UI" panose="020B0502040204020203" pitchFamily="34" charset="0"/>
                    <a:ea typeface="Segoe UI" panose="020B0502040204020203" pitchFamily="34" charset="0"/>
                    <a:cs typeface="Segoe UI" panose="020B0502040204020203" pitchFamily="34" charset="0"/>
                  </a:defRPr>
                </a:pPr>
                <a:endParaRPr lang="es-CO"/>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GRAFICAS!$A$6:$A$9</c:f>
              <c:strCache>
                <c:ptCount val="4"/>
                <c:pt idx="0">
                  <c:v>Riesgos en zona extrema</c:v>
                </c:pt>
                <c:pt idx="1">
                  <c:v>Riesgos en zona alta</c:v>
                </c:pt>
                <c:pt idx="2">
                  <c:v>Riesgos en zona moderada</c:v>
                </c:pt>
                <c:pt idx="3">
                  <c:v>Riesgos en zona baja</c:v>
                </c:pt>
              </c:strCache>
            </c:strRef>
          </c:cat>
          <c:val>
            <c:numRef>
              <c:f>GRAFICAS!$B$6:$B$9</c:f>
              <c:numCache>
                <c:formatCode>General</c:formatCode>
                <c:ptCount val="4"/>
                <c:pt idx="0">
                  <c:v>12</c:v>
                </c:pt>
                <c:pt idx="1">
                  <c:v>2</c:v>
                </c:pt>
                <c:pt idx="2">
                  <c:v>0</c:v>
                </c:pt>
                <c:pt idx="3">
                  <c:v>0</c:v>
                </c:pt>
              </c:numCache>
            </c:numRef>
          </c:val>
          <c:extLst>
            <c:ext xmlns:c16="http://schemas.microsoft.com/office/drawing/2014/chart" uri="{C3380CC4-5D6E-409C-BE32-E72D297353CC}">
              <c16:uniqueId val="{00000008-3596-4876-91BD-434CB379B8F9}"/>
            </c:ext>
          </c:extLst>
        </c:ser>
        <c:ser>
          <c:idx val="1"/>
          <c:order val="1"/>
          <c:cat>
            <c:strRef>
              <c:f>GRAFICAS!$A$6:$A$9</c:f>
              <c:strCache>
                <c:ptCount val="4"/>
                <c:pt idx="0">
                  <c:v>Riesgos en zona extrema</c:v>
                </c:pt>
                <c:pt idx="1">
                  <c:v>Riesgos en zona alta</c:v>
                </c:pt>
                <c:pt idx="2">
                  <c:v>Riesgos en zona moderada</c:v>
                </c:pt>
                <c:pt idx="3">
                  <c:v>Riesgos en zona baja</c:v>
                </c:pt>
              </c:strCache>
            </c:strRef>
          </c:cat>
          <c:val>
            <c:numRef>
              <c:f>GRAFICAS!$C$6:$C$9</c:f>
              <c:numCache>
                <c:formatCode>0%</c:formatCode>
                <c:ptCount val="4"/>
                <c:pt idx="0">
                  <c:v>0.8571428571428571</c:v>
                </c:pt>
                <c:pt idx="1">
                  <c:v>0.14285714285714285</c:v>
                </c:pt>
                <c:pt idx="2">
                  <c:v>0</c:v>
                </c:pt>
                <c:pt idx="3">
                  <c:v>0</c:v>
                </c:pt>
              </c:numCache>
            </c:numRef>
          </c:val>
          <c:extLst>
            <c:ext xmlns:c16="http://schemas.microsoft.com/office/drawing/2014/chart" uri="{C3380CC4-5D6E-409C-BE32-E72D297353CC}">
              <c16:uniqueId val="{00000009-3596-4876-91BD-434CB379B8F9}"/>
            </c:ext>
          </c:extLst>
        </c:ser>
        <c:dLbls>
          <c:showLegendKey val="0"/>
          <c:showVal val="0"/>
          <c:showCatName val="0"/>
          <c:showSerName val="0"/>
          <c:showPercent val="0"/>
          <c:showBubbleSize val="0"/>
          <c:showLeaderLines val="1"/>
        </c:dLbls>
      </c:pie3DChart>
    </c:plotArea>
    <c:legend>
      <c:legendPos val="r"/>
      <c:layout>
        <c:manualLayout>
          <c:xMode val="edge"/>
          <c:yMode val="edge"/>
          <c:x val="0.61065395578976067"/>
          <c:y val="0.2305598857879978"/>
          <c:w val="0.36783417286962561"/>
          <c:h val="0.73028687676385551"/>
        </c:manualLayout>
      </c:layout>
      <c:overlay val="0"/>
      <c:txPr>
        <a:bodyPr/>
        <a:lstStyle/>
        <a:p>
          <a:pPr>
            <a:defRPr>
              <a:solidFill>
                <a:schemeClr val="tx1"/>
              </a:solidFill>
              <a:latin typeface="Segoe UI" panose="020B0502040204020203" pitchFamily="34" charset="0"/>
              <a:ea typeface="Segoe UI" panose="020B0502040204020203" pitchFamily="34" charset="0"/>
              <a:cs typeface="Segoe UI" panose="020B0502040204020203" pitchFamily="34" charset="0"/>
            </a:defRPr>
          </a:pPr>
          <a:endParaRPr lang="es-CO"/>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GRAFICAS!A1"/><Relationship Id="rId7" Type="http://schemas.openxmlformats.org/officeDocument/2006/relationships/image" Target="../media/image4.jpeg"/><Relationship Id="rId2" Type="http://schemas.openxmlformats.org/officeDocument/2006/relationships/image" Target="cid:image005.png@01D50FB1.DC90E8D0" TargetMode="External"/><Relationship Id="rId1" Type="http://schemas.openxmlformats.org/officeDocument/2006/relationships/image" Target="../media/image1.png"/><Relationship Id="rId6" Type="http://schemas.openxmlformats.org/officeDocument/2006/relationships/image" Target="../media/image3.png"/><Relationship Id="rId5" Type="http://schemas.openxmlformats.org/officeDocument/2006/relationships/hyperlink" Target="#'CONTROL DE CAMBIOS'!A1"/><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hyperlink" Target="#'MAPA DE RIESGOS CONSOLIDADO'!A1"/><Relationship Id="rId4" Type="http://schemas.openxmlformats.org/officeDocument/2006/relationships/image" Target="cid:image005.png@01D50FB1.DC90E8D0"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hyperlink" Target="#'MAPA DE RIESGOS CONSOLIDADO'!A1"/><Relationship Id="rId4" Type="http://schemas.openxmlformats.org/officeDocument/2006/relationships/image" Target="cid:image005.png@01D50FB1.DC90E8D0"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498902</xdr:colOff>
      <xdr:row>0</xdr:row>
      <xdr:rowOff>153995</xdr:rowOff>
    </xdr:from>
    <xdr:to>
      <xdr:col>2</xdr:col>
      <xdr:colOff>470523</xdr:colOff>
      <xdr:row>0</xdr:row>
      <xdr:rowOff>637745</xdr:rowOff>
    </xdr:to>
    <xdr:pic>
      <xdr:nvPicPr>
        <xdr:cNvPr id="8" name="7 Imagen" descr="cid:image005.png@01D50FB1.DC90E8D0">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37774" y="153995"/>
          <a:ext cx="1168054" cy="483750"/>
        </a:xfrm>
        <a:prstGeom prst="rect">
          <a:avLst/>
        </a:prstGeom>
        <a:noFill/>
        <a:ln>
          <a:noFill/>
        </a:ln>
      </xdr:spPr>
    </xdr:pic>
    <xdr:clientData/>
  </xdr:twoCellAnchor>
  <xdr:twoCellAnchor>
    <xdr:from>
      <xdr:col>14</xdr:col>
      <xdr:colOff>155867</xdr:colOff>
      <xdr:row>2</xdr:row>
      <xdr:rowOff>48367</xdr:rowOff>
    </xdr:from>
    <xdr:to>
      <xdr:col>15</xdr:col>
      <xdr:colOff>244228</xdr:colOff>
      <xdr:row>2</xdr:row>
      <xdr:rowOff>790642</xdr:rowOff>
    </xdr:to>
    <xdr:grpSp>
      <xdr:nvGrpSpPr>
        <xdr:cNvPr id="2" name="1 Grupo">
          <a:extLst>
            <a:ext uri="{FF2B5EF4-FFF2-40B4-BE49-F238E27FC236}">
              <a16:creationId xmlns:a16="http://schemas.microsoft.com/office/drawing/2014/main" id="{00000000-0008-0000-0000-000002000000}"/>
            </a:ext>
          </a:extLst>
        </xdr:cNvPr>
        <xdr:cNvGrpSpPr/>
      </xdr:nvGrpSpPr>
      <xdr:grpSpPr>
        <a:xfrm>
          <a:off x="37063306" y="915684"/>
          <a:ext cx="1884946" cy="742275"/>
          <a:chOff x="26878768" y="922579"/>
          <a:chExt cx="1970262" cy="742275"/>
        </a:xfrm>
      </xdr:grpSpPr>
      <xdr:sp macro="" textlink="">
        <xdr:nvSpPr>
          <xdr:cNvPr id="6" name="5 Rectángulo redondeado">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26878768" y="922579"/>
            <a:ext cx="1970262" cy="742275"/>
          </a:xfrm>
          <a:prstGeom prst="roundRect">
            <a:avLst/>
          </a:prstGeom>
          <a:solidFill>
            <a:schemeClr val="bg1">
              <a:lumMod val="85000"/>
            </a:schemeClr>
          </a:solidFill>
          <a:ln>
            <a:solidFill>
              <a:schemeClr val="bg1">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500" b="1">
                <a:solidFill>
                  <a:schemeClr val="tx1"/>
                </a:solidFill>
                <a:latin typeface="Segoe UI" panose="020B0502040204020203" pitchFamily="34" charset="0"/>
                <a:ea typeface="Segoe UI" panose="020B0502040204020203" pitchFamily="34" charset="0"/>
                <a:cs typeface="Segoe UI" panose="020B0502040204020203" pitchFamily="34" charset="0"/>
              </a:rPr>
              <a:t>Gráficas</a:t>
            </a:r>
          </a:p>
        </xdr:txBody>
      </xdr:sp>
      <xdr:pic>
        <xdr:nvPicPr>
          <xdr:cNvPr id="9" name="8 Imagen" descr="Resultado de imagen para grafico&quot;">
            <a:hlinkClick xmlns:r="http://schemas.openxmlformats.org/officeDocument/2006/relationships" r:id="rId3"/>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013938" y="1017739"/>
            <a:ext cx="666331" cy="55414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15</xdr:col>
      <xdr:colOff>381007</xdr:colOff>
      <xdr:row>2</xdr:row>
      <xdr:rowOff>64242</xdr:rowOff>
    </xdr:from>
    <xdr:to>
      <xdr:col>16</xdr:col>
      <xdr:colOff>1795327</xdr:colOff>
      <xdr:row>2</xdr:row>
      <xdr:rowOff>806517</xdr:rowOff>
    </xdr:to>
    <xdr:grpSp>
      <xdr:nvGrpSpPr>
        <xdr:cNvPr id="10" name="9 Grupo">
          <a:extLst>
            <a:ext uri="{FF2B5EF4-FFF2-40B4-BE49-F238E27FC236}">
              <a16:creationId xmlns:a16="http://schemas.microsoft.com/office/drawing/2014/main" id="{00000000-0008-0000-0000-00000A000000}"/>
            </a:ext>
          </a:extLst>
        </xdr:cNvPr>
        <xdr:cNvGrpSpPr/>
      </xdr:nvGrpSpPr>
      <xdr:grpSpPr>
        <a:xfrm>
          <a:off x="39085031" y="931559"/>
          <a:ext cx="3210906" cy="742275"/>
          <a:chOff x="29025828" y="938454"/>
          <a:chExt cx="2445815" cy="742275"/>
        </a:xfrm>
      </xdr:grpSpPr>
      <xdr:sp macro="" textlink="">
        <xdr:nvSpPr>
          <xdr:cNvPr id="7" name="6 Rectángulo redondeado">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29025828" y="938454"/>
            <a:ext cx="2445815" cy="742275"/>
          </a:xfrm>
          <a:prstGeom prst="roundRect">
            <a:avLst/>
          </a:prstGeom>
          <a:solidFill>
            <a:schemeClr val="bg1">
              <a:lumMod val="85000"/>
            </a:schemeClr>
          </a:solidFill>
          <a:ln>
            <a:solidFill>
              <a:schemeClr val="bg1">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500" b="1">
                <a:solidFill>
                  <a:schemeClr val="tx1"/>
                </a:solidFill>
                <a:latin typeface="Segoe UI" panose="020B0502040204020203" pitchFamily="34" charset="0"/>
                <a:ea typeface="Segoe UI" panose="020B0502040204020203" pitchFamily="34" charset="0"/>
                <a:cs typeface="Segoe UI" panose="020B0502040204020203" pitchFamily="34" charset="0"/>
              </a:rPr>
              <a:t>Control de cambios</a:t>
            </a:r>
          </a:p>
        </xdr:txBody>
      </xdr:sp>
      <xdr:pic>
        <xdr:nvPicPr>
          <xdr:cNvPr id="4" name="3 Imagen">
            <a:hlinkClick xmlns:r="http://schemas.openxmlformats.org/officeDocument/2006/relationships" r:id="rId5"/>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6"/>
          <a:srcRect t="8686"/>
          <a:stretch/>
        </xdr:blipFill>
        <xdr:spPr>
          <a:xfrm>
            <a:off x="30695966" y="1030787"/>
            <a:ext cx="645200" cy="589153"/>
          </a:xfrm>
          <a:prstGeom prst="rect">
            <a:avLst/>
          </a:prstGeom>
        </xdr:spPr>
      </xdr:pic>
    </xdr:grpSp>
    <xdr:clientData/>
  </xdr:twoCellAnchor>
  <xdr:twoCellAnchor editAs="oneCell">
    <xdr:from>
      <xdr:col>10</xdr:col>
      <xdr:colOff>486520</xdr:colOff>
      <xdr:row>2</xdr:row>
      <xdr:rowOff>67719</xdr:rowOff>
    </xdr:from>
    <xdr:to>
      <xdr:col>10</xdr:col>
      <xdr:colOff>1406770</xdr:colOff>
      <xdr:row>2</xdr:row>
      <xdr:rowOff>826124</xdr:rowOff>
    </xdr:to>
    <xdr:pic>
      <xdr:nvPicPr>
        <xdr:cNvPr id="11" name="10 Imagen" descr="Resultado de imagen para atención&quot;">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128477" y="937393"/>
          <a:ext cx="920250" cy="758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152403</xdr:colOff>
      <xdr:row>12</xdr:row>
      <xdr:rowOff>196264</xdr:rowOff>
    </xdr:from>
    <xdr:to>
      <xdr:col>14</xdr:col>
      <xdr:colOff>580261</xdr:colOff>
      <xdr:row>18</xdr:row>
      <xdr:rowOff>153237</xdr:rowOff>
    </xdr:to>
    <xdr:sp macro="" textlink="">
      <xdr:nvSpPr>
        <xdr:cNvPr id="4" name="CuadroTexto 5">
          <a:extLst>
            <a:ext uri="{FF2B5EF4-FFF2-40B4-BE49-F238E27FC236}">
              <a16:creationId xmlns:a16="http://schemas.microsoft.com/office/drawing/2014/main" id="{00000000-0008-0000-0200-000004000000}"/>
            </a:ext>
          </a:extLst>
        </xdr:cNvPr>
        <xdr:cNvSpPr txBox="1"/>
      </xdr:nvSpPr>
      <xdr:spPr>
        <a:xfrm rot="16200000">
          <a:off x="8250733" y="5737734"/>
          <a:ext cx="1680998" cy="4278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solidFill>
                <a:schemeClr val="tx1"/>
              </a:solidFill>
              <a:latin typeface="Segoe UI" panose="020B0502040204020203" pitchFamily="34" charset="0"/>
              <a:ea typeface="Segoe UI" panose="020B0502040204020203" pitchFamily="34" charset="0"/>
              <a:cs typeface="Segoe UI" panose="020B0502040204020203" pitchFamily="34" charset="0"/>
            </a:rPr>
            <a:t>Probabilidad</a:t>
          </a:r>
          <a:r>
            <a:rPr lang="es-CO" sz="1000" baseline="0">
              <a:solidFill>
                <a:schemeClr val="tx1"/>
              </a:solidFill>
              <a:latin typeface="Segoe UI" panose="020B0502040204020203" pitchFamily="34" charset="0"/>
              <a:ea typeface="Segoe UI" panose="020B0502040204020203" pitchFamily="34" charset="0"/>
              <a:cs typeface="Segoe UI" panose="020B0502040204020203" pitchFamily="34" charset="0"/>
            </a:rPr>
            <a:t> de ocurrrencia</a:t>
          </a:r>
          <a:endParaRPr lang="es-CO" sz="1000">
            <a:solidFill>
              <a:schemeClr val="tx1"/>
            </a:solidFill>
            <a:latin typeface="Segoe UI" panose="020B0502040204020203" pitchFamily="34" charset="0"/>
            <a:ea typeface="Segoe UI" panose="020B0502040204020203" pitchFamily="34" charset="0"/>
            <a:cs typeface="Segoe UI" panose="020B0502040204020203" pitchFamily="34" charset="0"/>
          </a:endParaRPr>
        </a:p>
      </xdr:txBody>
    </xdr:sp>
    <xdr:clientData/>
  </xdr:twoCellAnchor>
  <xdr:twoCellAnchor>
    <xdr:from>
      <xdr:col>17</xdr:col>
      <xdr:colOff>227369</xdr:colOff>
      <xdr:row>19</xdr:row>
      <xdr:rowOff>157732</xdr:rowOff>
    </xdr:from>
    <xdr:to>
      <xdr:col>19</xdr:col>
      <xdr:colOff>633761</xdr:colOff>
      <xdr:row>19</xdr:row>
      <xdr:rowOff>390526</xdr:rowOff>
    </xdr:to>
    <xdr:sp macro="" textlink="">
      <xdr:nvSpPr>
        <xdr:cNvPr id="5" name="CuadroTexto 6">
          <a:extLst>
            <a:ext uri="{FF2B5EF4-FFF2-40B4-BE49-F238E27FC236}">
              <a16:creationId xmlns:a16="http://schemas.microsoft.com/office/drawing/2014/main" id="{00000000-0008-0000-0200-000005000000}"/>
            </a:ext>
          </a:extLst>
        </xdr:cNvPr>
        <xdr:cNvSpPr txBox="1"/>
      </xdr:nvSpPr>
      <xdr:spPr>
        <a:xfrm>
          <a:off x="12639177" y="8569040"/>
          <a:ext cx="1842469" cy="2327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solidFill>
                <a:schemeClr val="tx1"/>
              </a:solidFill>
              <a:latin typeface="Segoe UI" panose="020B0502040204020203" pitchFamily="34" charset="0"/>
              <a:ea typeface="Segoe UI" panose="020B0502040204020203" pitchFamily="34" charset="0"/>
              <a:cs typeface="Segoe UI" panose="020B0502040204020203" pitchFamily="34" charset="0"/>
            </a:rPr>
            <a:t>Impacto</a:t>
          </a:r>
        </a:p>
      </xdr:txBody>
    </xdr:sp>
    <xdr:clientData/>
  </xdr:twoCellAnchor>
  <xdr:twoCellAnchor>
    <xdr:from>
      <xdr:col>16</xdr:col>
      <xdr:colOff>248037</xdr:colOff>
      <xdr:row>4</xdr:row>
      <xdr:rowOff>183308</xdr:rowOff>
    </xdr:from>
    <xdr:to>
      <xdr:col>24</xdr:col>
      <xdr:colOff>324237</xdr:colOff>
      <xdr:row>9</xdr:row>
      <xdr:rowOff>245220</xdr:rowOff>
    </xdr:to>
    <xdr:graphicFrame macro="">
      <xdr:nvGraphicFramePr>
        <xdr:cNvPr id="6" name="5 Gráfico">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269635</xdr:colOff>
      <xdr:row>12</xdr:row>
      <xdr:rowOff>196264</xdr:rowOff>
    </xdr:from>
    <xdr:to>
      <xdr:col>1</xdr:col>
      <xdr:colOff>697493</xdr:colOff>
      <xdr:row>18</xdr:row>
      <xdr:rowOff>153237</xdr:rowOff>
    </xdr:to>
    <xdr:sp macro="" textlink="">
      <xdr:nvSpPr>
        <xdr:cNvPr id="9" name="CuadroTexto 5">
          <a:extLst>
            <a:ext uri="{FF2B5EF4-FFF2-40B4-BE49-F238E27FC236}">
              <a16:creationId xmlns:a16="http://schemas.microsoft.com/office/drawing/2014/main" id="{00000000-0008-0000-0200-000009000000}"/>
            </a:ext>
          </a:extLst>
        </xdr:cNvPr>
        <xdr:cNvSpPr txBox="1"/>
      </xdr:nvSpPr>
      <xdr:spPr>
        <a:xfrm rot="16200000">
          <a:off x="80115" y="6437822"/>
          <a:ext cx="3004973" cy="4278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solidFill>
                <a:schemeClr val="tx1"/>
              </a:solidFill>
              <a:latin typeface="Segoe UI" panose="020B0502040204020203" pitchFamily="34" charset="0"/>
              <a:ea typeface="Segoe UI" panose="020B0502040204020203" pitchFamily="34" charset="0"/>
              <a:cs typeface="Segoe UI" panose="020B0502040204020203" pitchFamily="34" charset="0"/>
            </a:rPr>
            <a:t>Probabilidad</a:t>
          </a:r>
          <a:r>
            <a:rPr lang="es-CO" sz="1000" baseline="0">
              <a:solidFill>
                <a:schemeClr val="tx1"/>
              </a:solidFill>
              <a:latin typeface="Segoe UI" panose="020B0502040204020203" pitchFamily="34" charset="0"/>
              <a:ea typeface="Segoe UI" panose="020B0502040204020203" pitchFamily="34" charset="0"/>
              <a:cs typeface="Segoe UI" panose="020B0502040204020203" pitchFamily="34" charset="0"/>
            </a:rPr>
            <a:t> de ocurrrencia</a:t>
          </a:r>
          <a:endParaRPr lang="es-CO" sz="1000">
            <a:solidFill>
              <a:schemeClr val="tx1"/>
            </a:solidFill>
            <a:latin typeface="Segoe UI" panose="020B0502040204020203" pitchFamily="34" charset="0"/>
            <a:ea typeface="Segoe UI" panose="020B0502040204020203" pitchFamily="34" charset="0"/>
            <a:cs typeface="Segoe UI" panose="020B0502040204020203" pitchFamily="34" charset="0"/>
          </a:endParaRPr>
        </a:p>
      </xdr:txBody>
    </xdr:sp>
    <xdr:clientData/>
  </xdr:twoCellAnchor>
  <xdr:twoCellAnchor>
    <xdr:from>
      <xdr:col>4</xdr:col>
      <xdr:colOff>240316</xdr:colOff>
      <xdr:row>19</xdr:row>
      <xdr:rowOff>157732</xdr:rowOff>
    </xdr:from>
    <xdr:to>
      <xdr:col>6</xdr:col>
      <xdr:colOff>646708</xdr:colOff>
      <xdr:row>19</xdr:row>
      <xdr:rowOff>390526</xdr:rowOff>
    </xdr:to>
    <xdr:sp macro="" textlink="">
      <xdr:nvSpPr>
        <xdr:cNvPr id="10" name="CuadroTexto 6">
          <a:extLst>
            <a:ext uri="{FF2B5EF4-FFF2-40B4-BE49-F238E27FC236}">
              <a16:creationId xmlns:a16="http://schemas.microsoft.com/office/drawing/2014/main" id="{00000000-0008-0000-0200-00000A000000}"/>
            </a:ext>
          </a:extLst>
        </xdr:cNvPr>
        <xdr:cNvSpPr txBox="1"/>
      </xdr:nvSpPr>
      <xdr:spPr>
        <a:xfrm>
          <a:off x="3713278" y="8569040"/>
          <a:ext cx="1842468" cy="2327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solidFill>
                <a:schemeClr val="tx1"/>
              </a:solidFill>
              <a:latin typeface="Segoe UI" panose="020B0502040204020203" pitchFamily="34" charset="0"/>
              <a:ea typeface="Segoe UI" panose="020B0502040204020203" pitchFamily="34" charset="0"/>
              <a:cs typeface="Segoe UI" panose="020B0502040204020203" pitchFamily="34" charset="0"/>
            </a:rPr>
            <a:t>Impacto</a:t>
          </a:r>
        </a:p>
      </xdr:txBody>
    </xdr:sp>
    <xdr:clientData/>
  </xdr:twoCellAnchor>
  <xdr:twoCellAnchor>
    <xdr:from>
      <xdr:col>3</xdr:col>
      <xdr:colOff>209159</xdr:colOff>
      <xdr:row>4</xdr:row>
      <xdr:rowOff>183309</xdr:rowOff>
    </xdr:from>
    <xdr:to>
      <xdr:col>11</xdr:col>
      <xdr:colOff>109141</xdr:colOff>
      <xdr:row>9</xdr:row>
      <xdr:rowOff>245221</xdr:rowOff>
    </xdr:to>
    <xdr:graphicFrame macro="">
      <xdr:nvGraphicFramePr>
        <xdr:cNvPr id="11" name="10 Gráfico">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378919</xdr:colOff>
      <xdr:row>0</xdr:row>
      <xdr:rowOff>179102</xdr:rowOff>
    </xdr:from>
    <xdr:to>
      <xdr:col>1</xdr:col>
      <xdr:colOff>448361</xdr:colOff>
      <xdr:row>0</xdr:row>
      <xdr:rowOff>651283</xdr:rowOff>
    </xdr:to>
    <xdr:pic>
      <xdr:nvPicPr>
        <xdr:cNvPr id="13" name="12 Imagen" descr="cid:image005.png@01D50FB1.DC90E8D0">
          <a:extLst>
            <a:ext uri="{FF2B5EF4-FFF2-40B4-BE49-F238E27FC236}">
              <a16:creationId xmlns:a16="http://schemas.microsoft.com/office/drawing/2014/main" id="{00000000-0008-0000-0200-00000D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378919" y="179102"/>
          <a:ext cx="1168480" cy="472181"/>
        </a:xfrm>
        <a:prstGeom prst="rect">
          <a:avLst/>
        </a:prstGeom>
        <a:noFill/>
        <a:ln>
          <a:noFill/>
        </a:ln>
      </xdr:spPr>
    </xdr:pic>
    <xdr:clientData/>
  </xdr:twoCellAnchor>
  <xdr:twoCellAnchor>
    <xdr:from>
      <xdr:col>1</xdr:col>
      <xdr:colOff>483582</xdr:colOff>
      <xdr:row>12</xdr:row>
      <xdr:rowOff>344366</xdr:rowOff>
    </xdr:from>
    <xdr:to>
      <xdr:col>1</xdr:col>
      <xdr:colOff>776660</xdr:colOff>
      <xdr:row>17</xdr:row>
      <xdr:rowOff>241789</xdr:rowOff>
    </xdr:to>
    <xdr:sp macro="" textlink="">
      <xdr:nvSpPr>
        <xdr:cNvPr id="12" name="11 Flecha derecha">
          <a:extLst>
            <a:ext uri="{FF2B5EF4-FFF2-40B4-BE49-F238E27FC236}">
              <a16:creationId xmlns:a16="http://schemas.microsoft.com/office/drawing/2014/main" id="{00000000-0008-0000-0200-00000C000000}"/>
            </a:ext>
          </a:extLst>
        </xdr:cNvPr>
        <xdr:cNvSpPr/>
      </xdr:nvSpPr>
      <xdr:spPr>
        <a:xfrm rot="16200000">
          <a:off x="520216" y="6359770"/>
          <a:ext cx="2417885" cy="293078"/>
        </a:xfrm>
        <a:prstGeom prst="rightArrow">
          <a:avLst>
            <a:gd name="adj1" fmla="val 50000"/>
            <a:gd name="adj2" fmla="val 125000"/>
          </a:avLst>
        </a:prstGeom>
        <a:gradFill flip="none" rotWithShape="1">
          <a:gsLst>
            <a:gs pos="0">
              <a:srgbClr val="92D050"/>
            </a:gs>
            <a:gs pos="50000">
              <a:srgbClr val="FFFF00"/>
            </a:gs>
            <a:gs pos="100000">
              <a:srgbClr val="FF0000"/>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14</xdr:col>
      <xdr:colOff>381001</xdr:colOff>
      <xdr:row>12</xdr:row>
      <xdr:rowOff>344366</xdr:rowOff>
    </xdr:from>
    <xdr:to>
      <xdr:col>14</xdr:col>
      <xdr:colOff>674079</xdr:colOff>
      <xdr:row>17</xdr:row>
      <xdr:rowOff>241789</xdr:rowOff>
    </xdr:to>
    <xdr:sp macro="" textlink="">
      <xdr:nvSpPr>
        <xdr:cNvPr id="14" name="13 Flecha derecha">
          <a:extLst>
            <a:ext uri="{FF2B5EF4-FFF2-40B4-BE49-F238E27FC236}">
              <a16:creationId xmlns:a16="http://schemas.microsoft.com/office/drawing/2014/main" id="{00000000-0008-0000-0200-00000E000000}"/>
            </a:ext>
          </a:extLst>
        </xdr:cNvPr>
        <xdr:cNvSpPr/>
      </xdr:nvSpPr>
      <xdr:spPr>
        <a:xfrm rot="16200000">
          <a:off x="9459059" y="6125308"/>
          <a:ext cx="1948961" cy="293078"/>
        </a:xfrm>
        <a:prstGeom prst="rightArrow">
          <a:avLst>
            <a:gd name="adj1" fmla="val 50000"/>
            <a:gd name="adj2" fmla="val 125000"/>
          </a:avLst>
        </a:prstGeom>
        <a:gradFill flip="none" rotWithShape="1">
          <a:gsLst>
            <a:gs pos="0">
              <a:srgbClr val="92D050"/>
            </a:gs>
            <a:gs pos="50000">
              <a:srgbClr val="FFFF00"/>
            </a:gs>
            <a:gs pos="100000">
              <a:srgbClr val="FF0000"/>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187070</xdr:colOff>
      <xdr:row>18</xdr:row>
      <xdr:rowOff>333375</xdr:rowOff>
    </xdr:from>
    <xdr:to>
      <xdr:col>6</xdr:col>
      <xdr:colOff>699955</xdr:colOff>
      <xdr:row>19</xdr:row>
      <xdr:rowOff>216145</xdr:rowOff>
    </xdr:to>
    <xdr:sp macro="" textlink="">
      <xdr:nvSpPr>
        <xdr:cNvPr id="15" name="14 Flecha derecha">
          <a:extLst>
            <a:ext uri="{FF2B5EF4-FFF2-40B4-BE49-F238E27FC236}">
              <a16:creationId xmlns:a16="http://schemas.microsoft.com/office/drawing/2014/main" id="{00000000-0008-0000-0200-00000F000000}"/>
            </a:ext>
          </a:extLst>
        </xdr:cNvPr>
        <xdr:cNvSpPr/>
      </xdr:nvSpPr>
      <xdr:spPr>
        <a:xfrm>
          <a:off x="3660032" y="8334375"/>
          <a:ext cx="1948961" cy="293078"/>
        </a:xfrm>
        <a:prstGeom prst="rightArrow">
          <a:avLst>
            <a:gd name="adj1" fmla="val 50000"/>
            <a:gd name="adj2" fmla="val 125000"/>
          </a:avLst>
        </a:prstGeom>
        <a:gradFill flip="none" rotWithShape="1">
          <a:gsLst>
            <a:gs pos="0">
              <a:srgbClr val="92D050"/>
            </a:gs>
            <a:gs pos="50000">
              <a:srgbClr val="FFFF00"/>
            </a:gs>
            <a:gs pos="100000">
              <a:srgbClr val="FF0000"/>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174122</xdr:colOff>
      <xdr:row>18</xdr:row>
      <xdr:rowOff>333375</xdr:rowOff>
    </xdr:from>
    <xdr:to>
      <xdr:col>19</xdr:col>
      <xdr:colOff>687007</xdr:colOff>
      <xdr:row>19</xdr:row>
      <xdr:rowOff>216145</xdr:rowOff>
    </xdr:to>
    <xdr:sp macro="" textlink="">
      <xdr:nvSpPr>
        <xdr:cNvPr id="16" name="15 Flecha derecha">
          <a:extLst>
            <a:ext uri="{FF2B5EF4-FFF2-40B4-BE49-F238E27FC236}">
              <a16:creationId xmlns:a16="http://schemas.microsoft.com/office/drawing/2014/main" id="{00000000-0008-0000-0200-000010000000}"/>
            </a:ext>
          </a:extLst>
        </xdr:cNvPr>
        <xdr:cNvSpPr/>
      </xdr:nvSpPr>
      <xdr:spPr>
        <a:xfrm>
          <a:off x="12585930" y="8334375"/>
          <a:ext cx="1948962" cy="293078"/>
        </a:xfrm>
        <a:prstGeom prst="rightArrow">
          <a:avLst>
            <a:gd name="adj1" fmla="val 50000"/>
            <a:gd name="adj2" fmla="val 125000"/>
          </a:avLst>
        </a:prstGeom>
        <a:gradFill flip="none" rotWithShape="1">
          <a:gsLst>
            <a:gs pos="0">
              <a:srgbClr val="92D050"/>
            </a:gs>
            <a:gs pos="50000">
              <a:srgbClr val="FFFF00"/>
            </a:gs>
            <a:gs pos="100000">
              <a:srgbClr val="FF0000"/>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23</xdr:col>
      <xdr:colOff>310983</xdr:colOff>
      <xdr:row>0</xdr:row>
      <xdr:rowOff>73268</xdr:rowOff>
    </xdr:from>
    <xdr:to>
      <xdr:col>23</xdr:col>
      <xdr:colOff>926446</xdr:colOff>
      <xdr:row>0</xdr:row>
      <xdr:rowOff>688731</xdr:rowOff>
    </xdr:to>
    <xdr:pic>
      <xdr:nvPicPr>
        <xdr:cNvPr id="21" name="Picture 2">
          <a:hlinkClick xmlns:r="http://schemas.openxmlformats.org/officeDocument/2006/relationships" r:id="rId5"/>
          <a:extLst>
            <a:ext uri="{FF2B5EF4-FFF2-40B4-BE49-F238E27FC236}">
              <a16:creationId xmlns:a16="http://schemas.microsoft.com/office/drawing/2014/main" id="{00000000-0008-0000-0200-000015000000}"/>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6149" t="37812" r="83309" b="43438"/>
        <a:stretch/>
      </xdr:blipFill>
      <xdr:spPr bwMode="auto">
        <a:xfrm>
          <a:off x="16532791" y="73268"/>
          <a:ext cx="615463" cy="615463"/>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482957</xdr:colOff>
      <xdr:row>0</xdr:row>
      <xdr:rowOff>93909</xdr:rowOff>
    </xdr:from>
    <xdr:to>
      <xdr:col>17</xdr:col>
      <xdr:colOff>333737</xdr:colOff>
      <xdr:row>0</xdr:row>
      <xdr:rowOff>709372</xdr:rowOff>
    </xdr:to>
    <xdr:pic>
      <xdr:nvPicPr>
        <xdr:cNvPr id="5" name="Picture 2">
          <a:hlinkClick xmlns:r="http://schemas.openxmlformats.org/officeDocument/2006/relationships" r:id="rId1"/>
          <a:extLst>
            <a:ext uri="{FF2B5EF4-FFF2-40B4-BE49-F238E27FC236}">
              <a16:creationId xmlns:a16="http://schemas.microsoft.com/office/drawing/2014/main" id="{00000000-0008-0000-03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149" t="37812" r="83309" b="43438"/>
        <a:stretch/>
      </xdr:blipFill>
      <xdr:spPr bwMode="auto">
        <a:xfrm>
          <a:off x="13026443" y="93909"/>
          <a:ext cx="615463" cy="615463"/>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0</xdr:col>
      <xdr:colOff>456125</xdr:colOff>
      <xdr:row>0</xdr:row>
      <xdr:rowOff>120738</xdr:rowOff>
    </xdr:from>
    <xdr:to>
      <xdr:col>1</xdr:col>
      <xdr:colOff>256225</xdr:colOff>
      <xdr:row>0</xdr:row>
      <xdr:rowOff>592919</xdr:rowOff>
    </xdr:to>
    <xdr:pic>
      <xdr:nvPicPr>
        <xdr:cNvPr id="6" name="5 Imagen" descr="cid:image005.png@01D50FB1.DC90E8D0">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456125" y="120738"/>
          <a:ext cx="1168480" cy="472181"/>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a burgos" refreshedDate="43980.358832407408" createdVersion="5" refreshedVersion="5" minRefreshableVersion="3" recordCount="40" xr:uid="{00000000-000A-0000-FFFF-FFFF01000000}">
  <cacheSource type="worksheet">
    <worksheetSource ref="B7:Q40" sheet="MAPA DE RIESGOS CONSOLIDADO"/>
  </cacheSource>
  <cacheFields count="15">
    <cacheField name="TIPO DE PROCESO" numFmtId="0">
      <sharedItems containsBlank="1"/>
    </cacheField>
    <cacheField name="PROCESO" numFmtId="0">
      <sharedItems containsBlank="1" count="11">
        <s v="Direccionamiento estratégico"/>
        <m/>
        <s v="Producción estadística"/>
        <s v="Gestión de bienes y servicios"/>
        <s v="Gestión tecnológica"/>
        <s v="Gestión de información y documental"/>
        <s v="Gestión contractual"/>
        <s v="Gestión del talento humano"/>
        <s v="Gestión jurídica"/>
        <s v="Gestión de proveedores de datos"/>
        <s v="Aprendizaje institucional"/>
      </sharedItems>
    </cacheField>
    <cacheField name="TIPO DE RIESGO" numFmtId="0">
      <sharedItems containsBlank="1"/>
    </cacheField>
    <cacheField name="RIESGO" numFmtId="0">
      <sharedItems containsBlank="1" longText="1"/>
    </cacheField>
    <cacheField name="VULNERABILIDADES" numFmtId="0">
      <sharedItems containsBlank="1" longText="1"/>
    </cacheField>
    <cacheField name="CONSECUENCIAS" numFmtId="0">
      <sharedItems containsBlank="1" longText="1"/>
    </cacheField>
    <cacheField name="EL RIESGO APLICA EN TERRITORIALES?" numFmtId="0">
      <sharedItems containsBlank="1"/>
    </cacheField>
    <cacheField name="PROBABILIDAD" numFmtId="0">
      <sharedItems containsBlank="1"/>
    </cacheField>
    <cacheField name="IMPACTO" numFmtId="0">
      <sharedItems containsBlank="1"/>
    </cacheField>
    <cacheField name="NIVEL DE SEVERIDAD_x000a_(Zona de riesgo inherente)" numFmtId="0">
      <sharedItems containsBlank="1"/>
    </cacheField>
    <cacheField name="CONTROLES" numFmtId="0">
      <sharedItems longText="1"/>
    </cacheField>
    <cacheField name="SEDE EN DONDE SE APLICA EL CONTROL" numFmtId="0">
      <sharedItems/>
    </cacheField>
    <cacheField name="PROBABILIDAD2" numFmtId="0">
      <sharedItems containsBlank="1"/>
    </cacheField>
    <cacheField name="IMPACTO2" numFmtId="0">
      <sharedItems containsBlank="1"/>
    </cacheField>
    <cacheField name="NIVEL DE SEVERIDAD_x000a_(Zona de riesgo residual)"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
  <r>
    <s v="Estratégico"/>
    <x v="0"/>
    <s v="De corrupción"/>
    <s v="Manipular la definición técnica de prioridades estratégicas a incluir en los planes institucionales, buscando beneficio propio o de terceros en detrimento del colectivo."/>
    <s v="Ausencia de herramientas y criterios técnicos para realizar la priorización de necesidades estratégicas de la entidad._x000a_Toma de decisiones no transparente._x000a_Ausencia en la socialización de la priorización de necesidades estratégicas."/>
    <s v="Desatención de las necesidades de información estadística de grupos de interés y la ciudadanía._x000a_Ejecución de recursos errónea en necesidades no priorizadas técnicamente._x000a_Pérdida de imagen, confianza y credibilidad en la gestión de la entidad a nivel nacional._x000a_Investigaciones y sanciones disciplinarias."/>
    <s v="NO"/>
    <s v="Improbable"/>
    <s v="Catastrófico"/>
    <s v="Extrema"/>
    <s v="Aplicación de la metodología y herramientas técnicas para la identificación de priorización de necesidades estratégicas en la formulación de los planes estratégicos institucionales."/>
    <s v="DANE Central"/>
    <s v="Rara vez"/>
    <s v="Catastrófico"/>
    <s v="Extrema"/>
  </r>
  <r>
    <m/>
    <x v="1"/>
    <m/>
    <m/>
    <m/>
    <m/>
    <m/>
    <m/>
    <m/>
    <m/>
    <s v="Toma de decisiones de priorización de necesidades socializada en los comités, cuando se formulan los planes estratégicos institucionales."/>
    <s v="DANE Central"/>
    <m/>
    <m/>
    <m/>
  </r>
  <r>
    <m/>
    <x v="1"/>
    <m/>
    <m/>
    <m/>
    <m/>
    <m/>
    <m/>
    <m/>
    <m/>
    <s v="Publicación de los productos del subproceso de identificar y priorizar necesidades estratégicas de la entidad, cuando se realice la formulación de planes estratégicos institucionales."/>
    <s v="DANE Central"/>
    <m/>
    <m/>
    <m/>
  </r>
  <r>
    <s v="Misional"/>
    <x v="2"/>
    <s v="De corrupción"/>
    <s v="Manipulación y uso indebido de la información recolectada y producida para beneficio propio o de terceros."/>
    <s v="Ausencia o laxitud en la aplicación de políticas, procedimientos o lineamientos relacionados con el manejo de la información."/>
    <s v="Sanciones disciplinarias a los responsables del manejo de la información de bases de datos._x000a_Pérdida de confianza y credibilidad en la gestión de la Entidad._x000a_Afectación de la información insumo para la toma de decisiones y formulación de políticas públicas._x000a_Demandas en contra de la Entidad._x000a_Renuencia de las fuentes a la entrega de información a causa de un mal tratamiento de la misma."/>
    <s v="SI"/>
    <s v="Posible"/>
    <s v="Catastrófico"/>
    <s v="Extrema"/>
    <s v="Definir roles y asignar los permisos de acceso a la información acorde con las actividades desarrolladas en los subprocesos que aplique."/>
    <s v="DANE Central"/>
    <s v="Rara vez"/>
    <s v="Catastrófico"/>
    <s v="Extrema"/>
  </r>
  <r>
    <m/>
    <x v="1"/>
    <m/>
    <m/>
    <m/>
    <m/>
    <m/>
    <m/>
    <m/>
    <m/>
    <s v="Verificar que se encuentren debidamente diligenciados y firmados los acuerdos de confidencialidad de la información de las operaciones estadísticas que aplique."/>
    <s v="DANE Central - Sede - Subsede"/>
    <m/>
    <m/>
    <m/>
  </r>
  <r>
    <s v="De apoyo"/>
    <x v="3"/>
    <s v="De corrupción"/>
    <s v="Manejo o uso inadecuado de la información resultante de los levantamientos físicos de los inventarios o de los bienes que se encuentren en custodia de la entidad para beneficio particular"/>
    <s v="Debilidades en la aplicación de controles en sitio por parte del almacenista en las territoriales relacionados con el levantamiento y manejo de la información relativa a los bienes._x000a_Falta de apropiación de valores éticos del personal encargado de la custodia de los elementos."/>
    <s v="Investigaciones y sanciones disciplinarias._x000a_Desgaste administrativo._x000a_Afectación de la prestación del servicio._x000a_Pérdida de bienes y de recursos."/>
    <s v="SI"/>
    <s v="Rara vez"/>
    <s v="Mayor"/>
    <s v="Alta"/>
    <s v="Efectuar las muestras aleatorias y los levantamientos físicos de inventarios de acuerdo con los lineamientos establecidos."/>
    <s v="DANE Central - Sede - Subsede"/>
    <s v="Rara vez"/>
    <s v="Mayor"/>
    <s v="Alta"/>
  </r>
  <r>
    <m/>
    <x v="1"/>
    <m/>
    <m/>
    <m/>
    <m/>
    <m/>
    <m/>
    <m/>
    <m/>
    <s v="Realizar control físico en sitio en sedes, subsedes y oficinas de acuerdo con la disponibilidad de recursos."/>
    <s v="DANE Central - Sede - Subsede"/>
    <m/>
    <m/>
    <m/>
  </r>
  <r>
    <m/>
    <x v="1"/>
    <m/>
    <m/>
    <m/>
    <m/>
    <m/>
    <m/>
    <m/>
    <m/>
    <s v="Informar la situación para que se realice el debido proceso disciplinario ante la autoridad competente."/>
    <s v="DANE Central - Sede - Subsede"/>
    <m/>
    <m/>
    <m/>
  </r>
  <r>
    <s v="De apoyo"/>
    <x v="4"/>
    <s v="De corrupción"/>
    <s v="Que por acción, omisión o en uso del poder, se presente daño en componentes tecnológicos para un beneficio particular o de un tercero"/>
    <s v="Baja capacidad para controlar el estado de la totalidad de los componentes tecnológicos a cargo._x000a_Debilidades en la infraestructura física y tecnológica de algunas subsedes._x000a_Falta de arraigo de valores éticos por parte del personal responsable del manejo de los componentes tecnológicos."/>
    <s v="Detrimento al patrimonio público._x000a_Investigaciones disciplinarias._x000a_Suspensión de los servicios."/>
    <s v="SI"/>
    <s v="Rara vez"/>
    <s v="Catastrófico"/>
    <s v="Extrema"/>
    <s v="Tener control del inventario individual de los dispositivos de TI asignados y su estado de funcionamiento"/>
    <s v="DANE Central - Sede - Subsede"/>
    <s v="Rara vez"/>
    <s v="Catastrófico"/>
    <s v="Extrema"/>
  </r>
  <r>
    <m/>
    <x v="1"/>
    <m/>
    <m/>
    <m/>
    <m/>
    <m/>
    <m/>
    <m/>
    <m/>
    <s v="Identificar las necesidades de mantenimiento correctivo o preventivo y hacerles seguimiento."/>
    <s v="DANE Central - Sede - Subsede"/>
    <m/>
    <m/>
    <m/>
  </r>
  <r>
    <m/>
    <x v="1"/>
    <m/>
    <m/>
    <m/>
    <m/>
    <m/>
    <m/>
    <m/>
    <m/>
    <s v="Controlar el acceso al Data Center."/>
    <s v="DANE Central"/>
    <m/>
    <m/>
    <m/>
  </r>
  <r>
    <m/>
    <x v="1"/>
    <m/>
    <m/>
    <m/>
    <m/>
    <m/>
    <m/>
    <m/>
    <s v=""/>
    <s v="Controlar el acceso a los cuartos de comunicación en Sedes y Subsedes."/>
    <s v="DANE Central - Sede - Subsede"/>
    <m/>
    <m/>
    <s v=""/>
  </r>
  <r>
    <s v="De apoyo"/>
    <x v="4"/>
    <s v="De corrupción"/>
    <s v="Que por acción, omisión o en uso del poder, se usen o se apropien los componentes tecnológicos para un beneficio particular o de un tercero"/>
    <s v="Falta de control en el uso de los componentes tecnológicos._x000a_Falta de arraigo de valores éticos por parte del personal que usa los componentes tecnológicos._x000a_Debilidades en el control de inventarios de los componentes tecnológicos._x000a_Debilidades en mecanismos de acceso a los componentes de software o sistemas de información."/>
    <s v="Investigaciones disciplinarias._x000a_Suspensión de los servicios."/>
    <s v="SI"/>
    <s v="Probable"/>
    <s v="Mayor"/>
    <s v="Extrema"/>
    <s v="Monitoreo remoto para los dispositivos de red y DMCs."/>
    <s v="DANE Central"/>
    <s v="Posible"/>
    <s v="Mayor"/>
    <s v="Extrema"/>
  </r>
  <r>
    <m/>
    <x v="1"/>
    <m/>
    <m/>
    <m/>
    <m/>
    <m/>
    <m/>
    <m/>
    <m/>
    <s v="Tener control del inventario individual de los dispositivos de TI asignados"/>
    <s v="DANE Central - Sede - Subsede"/>
    <m/>
    <m/>
    <m/>
  </r>
  <r>
    <m/>
    <x v="1"/>
    <m/>
    <m/>
    <m/>
    <m/>
    <m/>
    <m/>
    <m/>
    <m/>
    <s v="Controlar el acceso de funcionarios y contratistas a los componentes de software o sistemas de información."/>
    <s v="DANE Central"/>
    <m/>
    <m/>
    <m/>
  </r>
  <r>
    <m/>
    <x v="1"/>
    <m/>
    <m/>
    <m/>
    <m/>
    <m/>
    <m/>
    <m/>
    <m/>
    <s v="Controlar el acceso de funcionarios y contratistas a los componentes de hardware."/>
    <s v="DANE Central - Sede - Subsede"/>
    <m/>
    <m/>
    <m/>
  </r>
  <r>
    <s v="De apoyo"/>
    <x v="5"/>
    <s v="De corrupción"/>
    <s v="Que por acción, omisión o en uso del poder, se presente fuga de información institucional para un beneficio particular o de un tercero."/>
    <s v="Debilidades en la implementación de políticas y buenas prácticas de seguridad de la información._x000a_Falta de control por parte del propietario de la información sobre los permisos de acceso a la misma._x000a_Debilidades en la identificación de clasificación de información."/>
    <s v="Afectación a alguna de las partes interesadas usuarias de la información del DANE, debido a su uso inadecuado._x000a_Detrimento de la imagen institucional y pérdida de credibilidad."/>
    <s v="SI"/>
    <s v="Rara vez"/>
    <s v="Mayor"/>
    <s v="Alta"/>
    <s v="Verificar la publicación de tips informáticos en la Intranet, así como el número de visitas."/>
    <s v="DANE Central"/>
    <s v="Rara vez"/>
    <s v="Mayor"/>
    <s v="Alta"/>
  </r>
  <r>
    <m/>
    <x v="1"/>
    <m/>
    <m/>
    <m/>
    <m/>
    <m/>
    <m/>
    <m/>
    <m/>
    <s v="Controlar el acceso de funcionarios y/o contratistas a los servidores de la Entidad mediante el diligenciamiento del formato de acceso a servidores."/>
    <s v="DANE Central - Sede - Subsede"/>
    <m/>
    <m/>
    <m/>
  </r>
  <r>
    <m/>
    <x v="1"/>
    <m/>
    <m/>
    <m/>
    <m/>
    <m/>
    <m/>
    <m/>
    <m/>
    <s v="Controlar la fuga de información de la entidad evitando el uso de dispositivos extraíbles."/>
    <s v="DANE Central - Sede - Subsede"/>
    <m/>
    <m/>
    <m/>
  </r>
  <r>
    <m/>
    <x v="1"/>
    <m/>
    <m/>
    <m/>
    <m/>
    <m/>
    <m/>
    <m/>
    <s v=""/>
    <s v="Verificar que cada proceso identifique y clasifique la información de acuerdo con la Guía para la actualización del Inventario de Activos de Información."/>
    <s v="DANE Central - Sede - Subsede"/>
    <m/>
    <m/>
    <s v=""/>
  </r>
  <r>
    <s v="De apoyo"/>
    <x v="5"/>
    <s v="De corrupción"/>
    <s v="Que por acción, omisión o en uso del poder, se altere, modifique, sustraiga, o eliminen los datos o la información físicos, electrónicos o digitales para un beneficio particular o de un tercero."/>
    <s v="Debilidades en la identificación de clasificación de información._x000a_Debilidades en el control de acceso a los servidores de información que se encuentren en las instalaciones del DANE._x000a_Desorden y debilidades en la custodia de la información."/>
    <s v="Pérdida de la memoria institucional_x000a_Deterioro de la imagen institucional_x000a_Investigaciones y sanciones disciplinarias."/>
    <s v="SI"/>
    <s v="Rara vez"/>
    <s v="Catastrófico"/>
    <s v="Extrema"/>
    <s v="Verificar la correcta clasificación de la información pública y reservada en la matriz de activos de información."/>
    <s v="DANE Central"/>
    <s v="Rara vez"/>
    <s v="Catastrófico"/>
    <s v="Extrema"/>
  </r>
  <r>
    <m/>
    <x v="1"/>
    <m/>
    <m/>
    <m/>
    <m/>
    <m/>
    <m/>
    <m/>
    <m/>
    <s v="Actualizar y aplicar las TRD a los archivos físicos y digitales."/>
    <s v="DANE Central - Sede - Subsede"/>
    <m/>
    <m/>
    <m/>
  </r>
  <r>
    <m/>
    <x v="1"/>
    <m/>
    <m/>
    <m/>
    <m/>
    <m/>
    <m/>
    <m/>
    <m/>
    <s v="Controlar el acceso de funcionarios y/o contratistas a los servidores de información de la Entidad mediante el diligenciamiento del formato de acceso a servidores."/>
    <s v="DANE Central"/>
    <m/>
    <m/>
    <m/>
  </r>
  <r>
    <m/>
    <x v="1"/>
    <m/>
    <m/>
    <m/>
    <m/>
    <m/>
    <m/>
    <m/>
    <s v=""/>
    <s v="Verificar el grado de reserva del documento solicitado y hacer seguimiento a los préstamos de documentos a través de la planilla de control de documentos del archivo central."/>
    <s v="DANE Central"/>
    <m/>
    <m/>
    <s v=""/>
  </r>
  <r>
    <m/>
    <x v="1"/>
    <m/>
    <m/>
    <m/>
    <m/>
    <m/>
    <m/>
    <m/>
    <s v=""/>
    <s v="Verificar el grado de reserva del documento solicitado y hacer seguimiento a los préstamos de documentos a través de la planilla de control de documentos del archivo central."/>
    <s v="DANE Central - Sede"/>
    <m/>
    <m/>
    <s v=""/>
  </r>
  <r>
    <s v="De apoyo"/>
    <x v="6"/>
    <s v="De corrupción"/>
    <s v="Ofrecer o recibir dádivas con respecto al cumplimiento de los requisitos establecidos en las diferentes etapas de contratación para beneficio particular"/>
    <s v="Falta de arraigo de los valores éticos._x000a_Discrecionalidad, interpretación subjetiva o desconocimiento en la aplicación de normas, procedimientos o requisitos."/>
    <s v="Pérdida de imagen y confianza en la gestión de la Entidad._x000a_Incumplimiento del principio de selección objetiva._x000a_Afectación del principio de transparencia._x000a_Sanciones legales, multas, investigaciones disciplinarias, fiscales o penales."/>
    <s v="SI"/>
    <s v="Probable"/>
    <s v="Catastrófico"/>
    <s v="Extrema"/>
    <s v="Socializar las normas, procedimientos o requisitos vigentes en materia contractual a quienes intervienen en las diferentes etapas de la contratación, con el fin de que éstas se desarrollen de conformidad."/>
    <s v="DANE Central - Sede - Subsede"/>
    <s v="Improbable"/>
    <s v="Catastrófico"/>
    <s v="Extrema"/>
  </r>
  <r>
    <m/>
    <x v="1"/>
    <m/>
    <m/>
    <m/>
    <m/>
    <m/>
    <m/>
    <m/>
    <m/>
    <s v="Publicar los procesos de contratación de acuerdo con los lineamientos establecidos por el ente rector de los proceso de compras y contratación pública del país."/>
    <s v="DANE Central - Sede - Subsede"/>
    <m/>
    <m/>
    <m/>
  </r>
  <r>
    <s v="De apoyo"/>
    <x v="7"/>
    <s v="De corrupción"/>
    <s v="Provisión de personal que no se ajuste a los perfiles del cargo, con el fin de obtener dádivas o beneficios a nombre propio o de un tercero."/>
    <s v="Análisis inadecuado e incompleto de los soportes aportados por los aspirantes para el cargo a proveer._x000a_Desconocer u omitir los controles para la validación de los requisitos."/>
    <s v="Afectación de la gestión del proceso._x000a_Investigaciones disciplinarias para la administración._x000a_Procesos administrativos, fiscales, penales, disciplinarios para el funcionario vinculado._x000a_Afectación de la imagen institucional."/>
    <s v="NO"/>
    <s v="Improbable"/>
    <s v="Catastrófico"/>
    <s v="Extrema"/>
    <s v="Verifica que los soportes presentados por los aspirantes sean veraces y que correspondan a lo establecido en el Manual Específico de Funciones y Competencias Laborales."/>
    <s v="DANE Central"/>
    <s v="Rara vez"/>
    <s v="Catastrófico"/>
    <s v="Extrema"/>
  </r>
  <r>
    <m/>
    <x v="1"/>
    <m/>
    <m/>
    <m/>
    <m/>
    <m/>
    <m/>
    <m/>
    <m/>
    <s v="Verifica que el profesional designado del GIT Evaluación y Carrera Administrativa cumpla con la debida aplicación de los controles establecidos en los procedimientos para la provisión de empleo. "/>
    <s v="DANE Central"/>
    <m/>
    <m/>
    <m/>
  </r>
  <r>
    <s v="De apoyo"/>
    <x v="7"/>
    <s v="De corrupción"/>
    <s v="Proferir fallos ilegales o arbitrarios que lesionen derechos e intereses, por parte de la administración de la entidad."/>
    <s v="Falta de control y seguimiento a las decisiones tomadas dentro de las diferentes etapas procesales por parte de quien ejerce la supervisión y vigilancia del ejercicio de las actuaciones administrativas."/>
    <s v="Demandas contra la entidad._x000a_Impacto financiero y detrimento patrimonial._x000a_Responsabilidad disciplinaria."/>
    <s v="NO"/>
    <s v="Posible"/>
    <s v="Mayor"/>
    <s v="Extrema"/>
    <s v="Luego de que el abogado hace la sustanciación inicial, se revisa que la decisión tomada frente a la situación objeto de análisis, esté debidamente pronunciada frente a la ley disciplinaria para verificar si hubo un daño para la entidad y/o se cometió una conducta que atente contra los deberes y prohibiciones establecidos en la normatividad."/>
    <s v="DANE Central"/>
    <s v="Improbable"/>
    <s v="Mayor"/>
    <s v="Alta"/>
  </r>
  <r>
    <s v="De apoyo"/>
    <x v="8"/>
    <s v="De corrupción"/>
    <s v="Indebida gestión de representación legal, por acción, omisión o uso de poder, para favorecer un interés propio o de un tercero."/>
    <s v="Debilidad en la aplicación de los controles establecidos para hacer seguimiento a las actuaciones"/>
    <s v="Impacto económico, financiero, daño antijurídico y detrimento patrimonial._x000a_Responsabilidad disciplinaria."/>
    <s v="NO"/>
    <s v="Posible"/>
    <s v="Mayor"/>
    <s v="Extrema"/>
    <s v="Efectuar seguimiento a las actuaciones mediante al aplicativo EKOGUI."/>
    <s v="DANE Central"/>
    <s v="Rara vez"/>
    <s v="Mayor"/>
    <s v="Alta"/>
  </r>
  <r>
    <m/>
    <x v="1"/>
    <m/>
    <m/>
    <m/>
    <m/>
    <m/>
    <m/>
    <m/>
    <s v=""/>
    <s v="Hacer seguimiento a las actuaciones mediante bases de datos de procesos judiciales, acciones de tutela y actuaciones administrativas"/>
    <s v="DANE Central"/>
    <m/>
    <m/>
    <s v=""/>
  </r>
  <r>
    <s v="De apoyo"/>
    <x v="9"/>
    <s v="De corrupción"/>
    <s v="Recibir o solicitar dádivas a cambio de exonerar a un proveedor de datos del suministro de información"/>
    <s v="Falta de arraigo de valores éticos._x000a__x000a_Discrecionalidad o laxitud en la aplicación de normas, procedimientos o requisitos."/>
    <s v="Desgaste administrativo._x000a__x000a_Pérdida de imagen, confianza y credibilidad en la gestión de la entidad, a nivel nacional._x000a__x000a_Sanciones disciplinaria."/>
    <s v="SI"/>
    <s v="Rara vez"/>
    <s v="Catastrófico"/>
    <s v="Extrema"/>
    <s v="Verificar que se apliquen los valores éticos establecidos por el DANE."/>
    <s v="DANE Central - Sede - Subsede"/>
    <s v="Rara vez"/>
    <s v="Catastrófico"/>
    <s v="Extrema"/>
  </r>
  <r>
    <m/>
    <x v="1"/>
    <m/>
    <m/>
    <m/>
    <m/>
    <m/>
    <m/>
    <m/>
    <s v=""/>
    <s v="Realizar seguimiento a la aplicación de normas, procedimientos o requisitos."/>
    <s v="DANE Central - Sede - Subsede"/>
    <m/>
    <m/>
    <s v=""/>
  </r>
  <r>
    <s v="Evaluación y seguimiento"/>
    <x v="10"/>
    <s v="De corrupción"/>
    <s v="En el seguimiento, evaluación y auditorías independientes se presenten posibles alteraciones u omisión de evidencias y/o resultados que no permiten detectar malas prácticas o indebidos manejos en la gestión institucional, en beneficio propio o de un particular."/>
    <s v="Falta de apropiación de los valores éticos institucionales."/>
    <s v="Investigaciones y/o sanciones fiscales, disciplinarias y penales._x000a_Pérdida de credibilidad en la función de auditoría._x000a_Afectación de la imagen Institucional._x000a_Inducir a toma de decisiones o políticas públicas inapropiadas."/>
    <s v="SI"/>
    <s v="Rara vez"/>
    <s v="Mayor"/>
    <s v="Alta"/>
    <s v="Certificar que no se encuentra incurso, ni inhabilitado para liderar o hacer parte del equipo de auditoría para el cual fue escogido."/>
    <s v="DANE Central"/>
    <s v="Rara vez"/>
    <s v="Mayor"/>
    <s v="Alta"/>
  </r>
  <r>
    <m/>
    <x v="1"/>
    <m/>
    <m/>
    <m/>
    <m/>
    <m/>
    <m/>
    <m/>
    <s v=""/>
    <s v="Evaluar auditores."/>
    <s v="DANE Central"/>
    <m/>
    <m/>
    <s v=""/>
  </r>
  <r>
    <s v="Evaluación y seguimiento"/>
    <x v="10"/>
    <s v="De corrupción"/>
    <s v="Posibles alteraciones de información para obtener la certificación de la calidad estadística, en beneficio propio o de un particular."/>
    <s v="Falta de competencia por parte del equipo evaluador._x000a_Debilidades en la documentación de los criterios que permitan asegurar la imparcialidad en la evaluación."/>
    <s v="Investigaciones y/o sanciones fiscales, disciplinarias y penales._x000a_Pérdida de credibilidad en la función de auditoría._x000a_Afectación de la imagen Institucional._x000a_Inducir a toma de decisiones o políticas públicas inapropiadas."/>
    <s v="NO"/>
    <s v="Improbable"/>
    <s v="Mayor"/>
    <s v="Alta"/>
    <s v="Verificar el perfil y competencia de los integrantes del equipo evaluador durante su proceso de contratación (competencias: experto temático, experto en proceso, experto estadístico, analista de base de datos y auditor líder)"/>
    <s v="DANE Central"/>
    <s v="Rara vez"/>
    <s v="Mayor"/>
    <s v="Alta"/>
  </r>
  <r>
    <m/>
    <x v="1"/>
    <m/>
    <m/>
    <m/>
    <m/>
    <m/>
    <m/>
    <m/>
    <m/>
    <s v="Realizar sensibilización de la norma NTCPE 1000 y del proceso de evaluación"/>
    <s v="DANE Central"/>
    <m/>
    <m/>
    <m/>
  </r>
  <r>
    <m/>
    <x v="1"/>
    <m/>
    <m/>
    <m/>
    <m/>
    <m/>
    <m/>
    <m/>
    <m/>
    <s v="Verificar durante el proceso de selección del equipo evaluador, que cumplan con condiciones de imparcialidad y conflicto de interés, a través de mecanimos como entrevistas y verificación de requisitos"/>
    <s v="DANE Central"/>
    <m/>
    <m/>
    <m/>
  </r>
  <r>
    <m/>
    <x v="1"/>
    <m/>
    <m/>
    <m/>
    <m/>
    <m/>
    <m/>
    <m/>
    <s v=""/>
    <s v="Desarrollo de Comité de certificación como instancia independiente para la toma de desiciones sobre las operaciones estadísticas evaluadas"/>
    <s v="DANE Central"/>
    <m/>
    <m/>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1:B13" firstHeaderRow="1" firstDataRow="1" firstDataCol="1"/>
  <pivotFields count="15">
    <pivotField showAll="0"/>
    <pivotField axis="axisRow" showAll="0">
      <items count="12">
        <item x="10"/>
        <item x="0"/>
        <item x="6"/>
        <item x="3"/>
        <item x="5"/>
        <item x="9"/>
        <item x="7"/>
        <item x="8"/>
        <item x="4"/>
        <item x="2"/>
        <item x="1"/>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
    <i>
      <x/>
    </i>
    <i>
      <x v="1"/>
    </i>
    <i>
      <x v="2"/>
    </i>
    <i>
      <x v="3"/>
    </i>
    <i>
      <x v="4"/>
    </i>
    <i>
      <x v="5"/>
    </i>
    <i>
      <x v="6"/>
    </i>
    <i>
      <x v="7"/>
    </i>
    <i>
      <x v="8"/>
    </i>
    <i>
      <x v="9"/>
    </i>
    <i>
      <x v="10"/>
    </i>
    <i t="grand">
      <x/>
    </i>
  </rowItems>
  <colItems count="1">
    <i/>
  </colItems>
  <dataFields count="1">
    <dataField name="Cuenta de RIESGO" fld="3" subtotal="count" baseField="0" baseItem="0"/>
  </dataFields>
  <formats count="6">
    <format dxfId="219">
      <pivotArea type="all" dataOnly="0" outline="0" fieldPosition="0"/>
    </format>
    <format dxfId="218">
      <pivotArea outline="0" collapsedLevelsAreSubtotals="1" fieldPosition="0"/>
    </format>
    <format dxfId="217">
      <pivotArea field="1" type="button" dataOnly="0" labelOnly="1" outline="0" axis="axisRow" fieldPosition="0"/>
    </format>
    <format dxfId="216">
      <pivotArea dataOnly="0" labelOnly="1" outline="0" axis="axisValues" fieldPosition="0"/>
    </format>
    <format dxfId="215">
      <pivotArea dataOnly="0" labelOnly="1" fieldPosition="0">
        <references count="1">
          <reference field="1" count="0"/>
        </references>
      </pivotArea>
    </format>
    <format dxfId="214">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5"/>
  <sheetViews>
    <sheetView showGridLines="0" tabSelected="1" zoomScale="82" zoomScaleNormal="82" workbookViewId="0">
      <pane ySplit="7" topLeftCell="A8" activePane="bottomLeft" state="frozen"/>
      <selection pane="bottomLeft" activeCell="H3" sqref="H3"/>
    </sheetView>
  </sheetViews>
  <sheetFormatPr baseColWidth="10" defaultColWidth="0" defaultRowHeight="16" zeroHeight="1" x14ac:dyDescent="0.2"/>
  <cols>
    <col min="1" max="1" width="9.5" style="91" customWidth="1"/>
    <col min="2" max="2" width="18" style="91" customWidth="1"/>
    <col min="3" max="3" width="24" style="91" customWidth="1"/>
    <col min="4" max="4" width="25.1640625" style="91" customWidth="1"/>
    <col min="5" max="6" width="43.5" style="91" customWidth="1"/>
    <col min="7" max="7" width="57.33203125" style="91" customWidth="1"/>
    <col min="8" max="8" width="61.33203125" style="91" customWidth="1"/>
    <col min="9" max="9" width="33.5" style="91" customWidth="1"/>
    <col min="10" max="11" width="23.6640625" style="91" customWidth="1"/>
    <col min="12" max="12" width="27.6640625" style="91" customWidth="1"/>
    <col min="13" max="13" width="72.6640625" style="91" customWidth="1"/>
    <col min="14" max="14" width="20.6640625" style="91" customWidth="1"/>
    <col min="15" max="16" width="23.6640625" style="91" customWidth="1"/>
    <col min="17" max="17" width="27.6640625" style="91" customWidth="1"/>
    <col min="18" max="16384" width="11.5" style="91" hidden="1"/>
  </cols>
  <sheetData>
    <row r="1" spans="1:26" ht="61.5" customHeight="1" x14ac:dyDescent="0.2">
      <c r="A1" s="163"/>
      <c r="B1" s="164"/>
      <c r="C1" s="165"/>
      <c r="D1" s="149" t="s">
        <v>0</v>
      </c>
      <c r="E1" s="150"/>
      <c r="F1" s="150"/>
      <c r="G1" s="150"/>
      <c r="H1" s="150"/>
      <c r="I1" s="150"/>
      <c r="J1" s="150"/>
      <c r="K1" s="150"/>
      <c r="L1" s="150"/>
      <c r="M1" s="150"/>
      <c r="N1" s="150"/>
      <c r="O1" s="150"/>
      <c r="P1" s="150"/>
      <c r="Q1" s="150"/>
    </row>
    <row r="2" spans="1:26" ht="7" customHeight="1" x14ac:dyDescent="0.2">
      <c r="B2" s="15"/>
      <c r="C2" s="15"/>
      <c r="D2" s="15"/>
      <c r="E2" s="15"/>
      <c r="F2" s="15"/>
      <c r="G2" s="4"/>
      <c r="H2" s="4"/>
      <c r="I2" s="4"/>
      <c r="J2" s="4"/>
      <c r="K2" s="4"/>
      <c r="L2" s="4"/>
      <c r="M2" s="4"/>
      <c r="N2" s="4"/>
      <c r="O2" s="92"/>
      <c r="P2" s="92"/>
      <c r="Q2" s="92"/>
    </row>
    <row r="3" spans="1:26" ht="75.75" customHeight="1" x14ac:dyDescent="0.2">
      <c r="A3" s="130" t="s">
        <v>1</v>
      </c>
      <c r="B3" s="131"/>
      <c r="C3" s="95">
        <v>2022</v>
      </c>
      <c r="D3" s="96" t="s">
        <v>2</v>
      </c>
      <c r="E3" s="159" t="s">
        <v>3</v>
      </c>
      <c r="F3" s="160"/>
      <c r="G3" s="96" t="s">
        <v>4</v>
      </c>
      <c r="H3" s="101"/>
      <c r="I3" s="96" t="s">
        <v>5</v>
      </c>
      <c r="J3" s="104">
        <v>2</v>
      </c>
      <c r="L3" s="158" t="s">
        <v>153</v>
      </c>
      <c r="M3" s="158"/>
      <c r="N3" s="158"/>
      <c r="O3" s="93"/>
      <c r="P3" s="92"/>
      <c r="Q3" s="92"/>
      <c r="R3" s="94"/>
      <c r="S3" s="94"/>
      <c r="T3" s="94"/>
      <c r="U3" s="94"/>
      <c r="V3" s="94"/>
      <c r="W3" s="94"/>
      <c r="X3" s="94"/>
      <c r="Y3" s="94"/>
      <c r="Z3" s="94"/>
    </row>
    <row r="4" spans="1:26" ht="7" customHeight="1" x14ac:dyDescent="0.2">
      <c r="B4" s="15"/>
      <c r="C4" s="15"/>
      <c r="D4" s="15"/>
      <c r="E4" s="15"/>
      <c r="F4" s="15"/>
      <c r="G4" s="4"/>
      <c r="H4" s="4"/>
      <c r="I4" s="4"/>
      <c r="J4" s="4"/>
      <c r="K4" s="4"/>
      <c r="L4" s="4"/>
      <c r="M4" s="4"/>
      <c r="N4" s="4"/>
      <c r="O4" s="92"/>
      <c r="P4" s="92"/>
      <c r="Q4" s="92"/>
      <c r="R4" s="94"/>
      <c r="S4" s="94"/>
      <c r="T4" s="94"/>
      <c r="U4" s="94"/>
      <c r="V4" s="94"/>
      <c r="W4" s="94"/>
      <c r="X4" s="94"/>
      <c r="Y4" s="94"/>
      <c r="Z4" s="94"/>
    </row>
    <row r="5" spans="1:26" ht="24.75" customHeight="1" x14ac:dyDescent="0.2">
      <c r="A5" s="132" t="s">
        <v>6</v>
      </c>
      <c r="B5" s="132"/>
      <c r="C5" s="133"/>
      <c r="D5" s="154" t="s">
        <v>7</v>
      </c>
      <c r="E5" s="155"/>
      <c r="F5" s="155"/>
      <c r="G5" s="155"/>
      <c r="H5" s="155"/>
      <c r="I5" s="156"/>
      <c r="J5" s="153" t="s">
        <v>8</v>
      </c>
      <c r="K5" s="153"/>
      <c r="L5" s="153"/>
      <c r="M5" s="153"/>
      <c r="N5" s="153"/>
      <c r="O5" s="153"/>
      <c r="P5" s="153"/>
      <c r="Q5" s="153"/>
      <c r="R5" s="94"/>
      <c r="S5" s="94"/>
      <c r="T5" s="94"/>
      <c r="U5" s="94"/>
      <c r="V5" s="94"/>
      <c r="W5" s="94"/>
      <c r="X5" s="94"/>
      <c r="Y5" s="94"/>
      <c r="Z5" s="94"/>
    </row>
    <row r="6" spans="1:26" ht="24.75" customHeight="1" x14ac:dyDescent="0.2">
      <c r="A6" s="132"/>
      <c r="B6" s="132"/>
      <c r="C6" s="133"/>
      <c r="D6" s="157"/>
      <c r="E6" s="151"/>
      <c r="F6" s="151"/>
      <c r="G6" s="151"/>
      <c r="H6" s="151"/>
      <c r="I6" s="152"/>
      <c r="J6" s="148" t="s">
        <v>9</v>
      </c>
      <c r="K6" s="148"/>
      <c r="L6" s="148"/>
      <c r="M6" s="151"/>
      <c r="N6" s="152"/>
      <c r="O6" s="148" t="s">
        <v>10</v>
      </c>
      <c r="P6" s="148"/>
      <c r="Q6" s="148"/>
      <c r="R6" s="94"/>
      <c r="S6" s="94"/>
      <c r="T6" s="94"/>
      <c r="U6" s="94"/>
      <c r="V6" s="94"/>
      <c r="W6" s="94"/>
      <c r="X6" s="94"/>
      <c r="Y6" s="94"/>
      <c r="Z6" s="94"/>
    </row>
    <row r="7" spans="1:26" ht="87.75" customHeight="1" x14ac:dyDescent="0.2">
      <c r="A7" s="97" t="s">
        <v>159</v>
      </c>
      <c r="B7" s="97" t="s">
        <v>11</v>
      </c>
      <c r="C7" s="97" t="s">
        <v>12</v>
      </c>
      <c r="D7" s="97" t="s">
        <v>13</v>
      </c>
      <c r="E7" s="97" t="s">
        <v>103</v>
      </c>
      <c r="F7" s="97" t="s">
        <v>15</v>
      </c>
      <c r="G7" s="97" t="s">
        <v>14</v>
      </c>
      <c r="H7" s="97" t="s">
        <v>16</v>
      </c>
      <c r="I7" s="97" t="s">
        <v>17</v>
      </c>
      <c r="J7" s="97" t="s">
        <v>18</v>
      </c>
      <c r="K7" s="97" t="s">
        <v>19</v>
      </c>
      <c r="L7" s="97" t="s">
        <v>20</v>
      </c>
      <c r="M7" s="98" t="s">
        <v>21</v>
      </c>
      <c r="N7" s="97" t="s">
        <v>22</v>
      </c>
      <c r="O7" s="97" t="s">
        <v>18</v>
      </c>
      <c r="P7" s="97" t="s">
        <v>19</v>
      </c>
      <c r="Q7" s="97" t="s">
        <v>23</v>
      </c>
      <c r="R7" s="94"/>
      <c r="S7" s="94"/>
      <c r="T7" s="94"/>
      <c r="U7" s="94"/>
      <c r="V7" s="94"/>
      <c r="W7" s="94"/>
      <c r="X7" s="94"/>
      <c r="Y7" s="94"/>
      <c r="Z7" s="94"/>
    </row>
    <row r="8" spans="1:26" ht="85" customHeight="1" x14ac:dyDescent="0.2">
      <c r="A8" s="134">
        <v>1</v>
      </c>
      <c r="B8" s="137" t="s">
        <v>24</v>
      </c>
      <c r="C8" s="137" t="s">
        <v>25</v>
      </c>
      <c r="D8" s="137" t="s">
        <v>26</v>
      </c>
      <c r="E8" s="137" t="s">
        <v>140</v>
      </c>
      <c r="F8" s="127" t="s">
        <v>157</v>
      </c>
      <c r="G8" s="137" t="s">
        <v>135</v>
      </c>
      <c r="H8" s="137" t="s">
        <v>27</v>
      </c>
      <c r="I8" s="140" t="s">
        <v>28</v>
      </c>
      <c r="J8" s="142" t="s">
        <v>29</v>
      </c>
      <c r="K8" s="142" t="s">
        <v>30</v>
      </c>
      <c r="L8" s="144" t="str">
        <f>IFERROR(VLOOKUP(J8,DATOS!$E$22:$J$26,MATCH(K8,DATOS!$F$27:$J$27,0)+1,0),"")</f>
        <v>Extrema</v>
      </c>
      <c r="M8" s="100" t="s">
        <v>163</v>
      </c>
      <c r="N8" s="99" t="s">
        <v>31</v>
      </c>
      <c r="O8" s="142" t="s">
        <v>32</v>
      </c>
      <c r="P8" s="142" t="s">
        <v>30</v>
      </c>
      <c r="Q8" s="144" t="str">
        <f>IFERROR(VLOOKUP(O8,DATOS!$E$22:$J$26,MATCH(P8,DATOS!$F$27:$J$27,0)+1,0),"")</f>
        <v>Extrema</v>
      </c>
      <c r="R8" s="94"/>
      <c r="S8" s="94"/>
      <c r="T8" s="94"/>
      <c r="U8" s="94"/>
      <c r="V8" s="94"/>
      <c r="W8" s="94"/>
      <c r="X8" s="94"/>
      <c r="Y8" s="94"/>
      <c r="Z8" s="94"/>
    </row>
    <row r="9" spans="1:26" ht="77.25" customHeight="1" x14ac:dyDescent="0.2">
      <c r="A9" s="135"/>
      <c r="B9" s="138"/>
      <c r="C9" s="138"/>
      <c r="D9" s="138"/>
      <c r="E9" s="138"/>
      <c r="F9" s="127" t="s">
        <v>105</v>
      </c>
      <c r="G9" s="138"/>
      <c r="H9" s="138"/>
      <c r="I9" s="141"/>
      <c r="J9" s="143"/>
      <c r="K9" s="143"/>
      <c r="L9" s="145"/>
      <c r="M9" s="100" t="s">
        <v>164</v>
      </c>
      <c r="N9" s="99" t="s">
        <v>31</v>
      </c>
      <c r="O9" s="143"/>
      <c r="P9" s="143"/>
      <c r="Q9" s="145"/>
      <c r="R9" s="94"/>
      <c r="S9" s="94"/>
      <c r="T9" s="94"/>
      <c r="U9" s="94"/>
      <c r="V9" s="94"/>
      <c r="W9" s="94"/>
      <c r="X9" s="94"/>
      <c r="Y9" s="94"/>
      <c r="Z9" s="94"/>
    </row>
    <row r="10" spans="1:26" ht="77.25" customHeight="1" x14ac:dyDescent="0.2">
      <c r="A10" s="136"/>
      <c r="B10" s="161"/>
      <c r="C10" s="161"/>
      <c r="D10" s="161"/>
      <c r="E10" s="161"/>
      <c r="F10" s="120" t="s">
        <v>162</v>
      </c>
      <c r="G10" s="161"/>
      <c r="H10" s="161"/>
      <c r="I10" s="162"/>
      <c r="J10" s="147"/>
      <c r="K10" s="147"/>
      <c r="L10" s="146"/>
      <c r="M10" s="100" t="s">
        <v>165</v>
      </c>
      <c r="N10" s="99" t="s">
        <v>31</v>
      </c>
      <c r="O10" s="147"/>
      <c r="P10" s="147"/>
      <c r="Q10" s="146"/>
      <c r="R10" s="94"/>
      <c r="S10" s="94"/>
      <c r="T10" s="94"/>
      <c r="U10" s="94"/>
      <c r="V10" s="94"/>
      <c r="W10" s="94"/>
      <c r="X10" s="94"/>
      <c r="Y10" s="94"/>
      <c r="Z10" s="94"/>
    </row>
    <row r="11" spans="1:26" ht="77.25" customHeight="1" x14ac:dyDescent="0.2">
      <c r="A11" s="134">
        <v>2</v>
      </c>
      <c r="B11" s="137" t="s">
        <v>33</v>
      </c>
      <c r="C11" s="137" t="s">
        <v>34</v>
      </c>
      <c r="D11" s="137" t="s">
        <v>26</v>
      </c>
      <c r="E11" s="137" t="s">
        <v>149</v>
      </c>
      <c r="F11" s="127" t="s">
        <v>169</v>
      </c>
      <c r="G11" s="137" t="s">
        <v>170</v>
      </c>
      <c r="H11" s="137" t="s">
        <v>35</v>
      </c>
      <c r="I11" s="140" t="s">
        <v>36</v>
      </c>
      <c r="J11" s="142" t="s">
        <v>37</v>
      </c>
      <c r="K11" s="142" t="s">
        <v>30</v>
      </c>
      <c r="L11" s="144" t="str">
        <f>IFERROR(VLOOKUP(J11,DATOS!$E$22:$J$26,MATCH(K11,DATOS!$F$27:$J$27,0)+1,0),"")</f>
        <v>Extrema</v>
      </c>
      <c r="M11" s="100" t="s">
        <v>171</v>
      </c>
      <c r="N11" s="99" t="s">
        <v>38</v>
      </c>
      <c r="O11" s="142" t="s">
        <v>32</v>
      </c>
      <c r="P11" s="142" t="s">
        <v>30</v>
      </c>
      <c r="Q11" s="144" t="str">
        <f>IFERROR(VLOOKUP(O11,DATOS!$E$22:$J$26,MATCH(P11,DATOS!$F$27:$J$27,0)+1,0),"")</f>
        <v>Extrema</v>
      </c>
      <c r="R11" s="94"/>
      <c r="S11" s="94"/>
      <c r="T11" s="94"/>
      <c r="U11" s="94"/>
      <c r="V11" s="94"/>
      <c r="W11" s="94"/>
      <c r="X11" s="94"/>
      <c r="Y11" s="94"/>
      <c r="Z11" s="94"/>
    </row>
    <row r="12" spans="1:26" ht="77.25" customHeight="1" x14ac:dyDescent="0.2">
      <c r="A12" s="135"/>
      <c r="B12" s="138"/>
      <c r="C12" s="138"/>
      <c r="D12" s="138"/>
      <c r="E12" s="138"/>
      <c r="F12" s="138" t="s">
        <v>104</v>
      </c>
      <c r="G12" s="138"/>
      <c r="H12" s="138"/>
      <c r="I12" s="141"/>
      <c r="J12" s="143"/>
      <c r="K12" s="143"/>
      <c r="L12" s="145"/>
      <c r="M12" s="100" t="s">
        <v>172</v>
      </c>
      <c r="N12" s="99" t="s">
        <v>45</v>
      </c>
      <c r="O12" s="143"/>
      <c r="P12" s="143"/>
      <c r="Q12" s="145"/>
      <c r="R12" s="94"/>
      <c r="S12" s="94"/>
      <c r="T12" s="94"/>
      <c r="U12" s="94"/>
      <c r="V12" s="94"/>
      <c r="W12" s="94"/>
      <c r="X12" s="94"/>
      <c r="Y12" s="94"/>
      <c r="Z12" s="94"/>
    </row>
    <row r="13" spans="1:26" ht="77.25" customHeight="1" x14ac:dyDescent="0.2">
      <c r="A13" s="135"/>
      <c r="B13" s="138"/>
      <c r="C13" s="138"/>
      <c r="D13" s="138"/>
      <c r="E13" s="161"/>
      <c r="F13" s="161"/>
      <c r="G13" s="138"/>
      <c r="H13" s="138"/>
      <c r="I13" s="141"/>
      <c r="J13" s="143"/>
      <c r="K13" s="143"/>
      <c r="L13" s="145"/>
      <c r="M13" s="100" t="s">
        <v>138</v>
      </c>
      <c r="N13" s="99" t="s">
        <v>31</v>
      </c>
      <c r="O13" s="143"/>
      <c r="P13" s="143"/>
      <c r="Q13" s="145"/>
      <c r="R13" s="94"/>
      <c r="S13" s="94"/>
      <c r="T13" s="94"/>
      <c r="U13" s="94"/>
      <c r="V13" s="94"/>
      <c r="W13" s="94"/>
      <c r="X13" s="94"/>
      <c r="Y13" s="94"/>
      <c r="Z13" s="94"/>
    </row>
    <row r="14" spans="1:26" ht="77.25" customHeight="1" x14ac:dyDescent="0.2">
      <c r="A14" s="134">
        <v>3</v>
      </c>
      <c r="B14" s="137" t="s">
        <v>39</v>
      </c>
      <c r="C14" s="137" t="s">
        <v>40</v>
      </c>
      <c r="D14" s="137" t="s">
        <v>26</v>
      </c>
      <c r="E14" s="166" t="s">
        <v>150</v>
      </c>
      <c r="F14" s="137" t="s">
        <v>107</v>
      </c>
      <c r="G14" s="137" t="s">
        <v>106</v>
      </c>
      <c r="H14" s="137" t="s">
        <v>136</v>
      </c>
      <c r="I14" s="140" t="s">
        <v>36</v>
      </c>
      <c r="J14" s="142" t="s">
        <v>37</v>
      </c>
      <c r="K14" s="142" t="s">
        <v>41</v>
      </c>
      <c r="L14" s="144" t="str">
        <f>IFERROR(VLOOKUP(J14,DATOS!$E$22:$J$26,MATCH(K14,DATOS!$F$27:$J$27,0)+1,0),"")</f>
        <v>Extrema</v>
      </c>
      <c r="M14" s="100" t="s">
        <v>166</v>
      </c>
      <c r="N14" s="99" t="s">
        <v>45</v>
      </c>
      <c r="O14" s="142" t="s">
        <v>29</v>
      </c>
      <c r="P14" s="142" t="s">
        <v>41</v>
      </c>
      <c r="Q14" s="144" t="str">
        <f>IFERROR(VLOOKUP(O14,DATOS!$E$22:$J$26,MATCH(P14,DATOS!$F$27:$J$27,0)+1,0),"")</f>
        <v>Alta</v>
      </c>
      <c r="R14" s="94"/>
      <c r="S14" s="94"/>
      <c r="T14" s="94"/>
      <c r="U14" s="94"/>
      <c r="V14" s="94"/>
      <c r="W14" s="94"/>
      <c r="X14" s="94"/>
      <c r="Y14" s="94"/>
      <c r="Z14" s="94"/>
    </row>
    <row r="15" spans="1:26" ht="77.25" customHeight="1" x14ac:dyDescent="0.2">
      <c r="A15" s="135"/>
      <c r="B15" s="138"/>
      <c r="C15" s="138"/>
      <c r="D15" s="138"/>
      <c r="E15" s="168"/>
      <c r="F15" s="161"/>
      <c r="G15" s="138"/>
      <c r="H15" s="138"/>
      <c r="I15" s="141"/>
      <c r="J15" s="143"/>
      <c r="K15" s="143"/>
      <c r="L15" s="145"/>
      <c r="M15" s="100" t="s">
        <v>167</v>
      </c>
      <c r="N15" s="99" t="s">
        <v>45</v>
      </c>
      <c r="O15" s="143"/>
      <c r="P15" s="143"/>
      <c r="Q15" s="145"/>
      <c r="R15" s="94"/>
      <c r="S15" s="94"/>
      <c r="T15" s="94"/>
      <c r="U15" s="94"/>
      <c r="V15" s="94"/>
      <c r="W15" s="94"/>
      <c r="X15" s="94"/>
      <c r="Y15" s="94"/>
      <c r="Z15" s="94"/>
    </row>
    <row r="16" spans="1:26" ht="97.5" customHeight="1" x14ac:dyDescent="0.2">
      <c r="A16" s="128">
        <v>4</v>
      </c>
      <c r="B16" s="117" t="s">
        <v>39</v>
      </c>
      <c r="C16" s="117" t="s">
        <v>40</v>
      </c>
      <c r="D16" s="117" t="s">
        <v>26</v>
      </c>
      <c r="E16" s="125" t="s">
        <v>150</v>
      </c>
      <c r="F16" s="127" t="s">
        <v>108</v>
      </c>
      <c r="G16" s="117" t="s">
        <v>143</v>
      </c>
      <c r="H16" s="117" t="s">
        <v>137</v>
      </c>
      <c r="I16" s="113" t="s">
        <v>36</v>
      </c>
      <c r="J16" s="114" t="s">
        <v>37</v>
      </c>
      <c r="K16" s="114" t="s">
        <v>41</v>
      </c>
      <c r="L16" s="115" t="str">
        <f>IFERROR(VLOOKUP(J16,DATOS!$E$22:$J$26,MATCH(K16,DATOS!$F$27:$J$27,0)+1,0),"")</f>
        <v>Extrema</v>
      </c>
      <c r="M16" s="100" t="s">
        <v>168</v>
      </c>
      <c r="N16" s="99" t="s">
        <v>45</v>
      </c>
      <c r="O16" s="114" t="s">
        <v>32</v>
      </c>
      <c r="P16" s="114" t="s">
        <v>41</v>
      </c>
      <c r="Q16" s="115" t="str">
        <f>IFERROR(VLOOKUP(O16,DATOS!$E$22:$J$26,MATCH(P16,DATOS!$F$27:$J$27,0)+1,0),"")</f>
        <v>Alta</v>
      </c>
      <c r="R16" s="94"/>
      <c r="S16" s="94"/>
      <c r="T16" s="94"/>
      <c r="U16" s="94"/>
      <c r="V16" s="94"/>
      <c r="W16" s="94"/>
      <c r="X16" s="94"/>
      <c r="Y16" s="94"/>
      <c r="Z16" s="94"/>
    </row>
    <row r="17" spans="1:26" ht="85" customHeight="1" x14ac:dyDescent="0.2">
      <c r="A17" s="134">
        <v>5</v>
      </c>
      <c r="B17" s="137" t="s">
        <v>39</v>
      </c>
      <c r="C17" s="137" t="s">
        <v>42</v>
      </c>
      <c r="D17" s="137" t="s">
        <v>26</v>
      </c>
      <c r="E17" s="166" t="s">
        <v>151</v>
      </c>
      <c r="F17" s="126" t="s">
        <v>109</v>
      </c>
      <c r="G17" s="137" t="s">
        <v>144</v>
      </c>
      <c r="H17" s="137" t="s">
        <v>113</v>
      </c>
      <c r="I17" s="140" t="s">
        <v>36</v>
      </c>
      <c r="J17" s="142" t="s">
        <v>70</v>
      </c>
      <c r="K17" s="142" t="s">
        <v>30</v>
      </c>
      <c r="L17" s="144" t="str">
        <f>IFERROR(VLOOKUP(J17,DATOS!$E$22:$J$26,MATCH(K17,DATOS!$F$27:$J$27,0)+1,0),"")</f>
        <v>Extrema</v>
      </c>
      <c r="M17" s="100" t="s">
        <v>173</v>
      </c>
      <c r="N17" s="99" t="s">
        <v>31</v>
      </c>
      <c r="O17" s="142" t="s">
        <v>43</v>
      </c>
      <c r="P17" s="142" t="s">
        <v>30</v>
      </c>
      <c r="Q17" s="144" t="str">
        <f>IFERROR(VLOOKUP(O17,DATOS!$E$22:$J$26,MATCH(P17,DATOS!$F$27:$J$27,0)+1,0),"")</f>
        <v>Extrema</v>
      </c>
      <c r="R17" s="94"/>
      <c r="S17" s="94"/>
      <c r="T17" s="94"/>
      <c r="U17" s="94"/>
      <c r="V17" s="94"/>
      <c r="W17" s="94"/>
      <c r="X17" s="94"/>
      <c r="Y17" s="94"/>
      <c r="Z17" s="94"/>
    </row>
    <row r="18" spans="1:26" ht="85" customHeight="1" x14ac:dyDescent="0.2">
      <c r="A18" s="135"/>
      <c r="B18" s="138"/>
      <c r="C18" s="138"/>
      <c r="D18" s="138"/>
      <c r="E18" s="167"/>
      <c r="F18" s="126" t="s">
        <v>110</v>
      </c>
      <c r="G18" s="138"/>
      <c r="H18" s="138"/>
      <c r="I18" s="141"/>
      <c r="J18" s="143"/>
      <c r="K18" s="143"/>
      <c r="L18" s="145"/>
      <c r="M18" s="100" t="s">
        <v>174</v>
      </c>
      <c r="N18" s="99" t="s">
        <v>45</v>
      </c>
      <c r="O18" s="143"/>
      <c r="P18" s="143"/>
      <c r="Q18" s="145"/>
      <c r="R18" s="94"/>
      <c r="S18" s="94"/>
      <c r="T18" s="94"/>
      <c r="U18" s="94"/>
      <c r="V18" s="94"/>
      <c r="W18" s="94"/>
      <c r="X18" s="94"/>
      <c r="Y18" s="94"/>
      <c r="Z18" s="94"/>
    </row>
    <row r="19" spans="1:26" ht="77.25" customHeight="1" x14ac:dyDescent="0.2">
      <c r="A19" s="135"/>
      <c r="B19" s="138"/>
      <c r="C19" s="138"/>
      <c r="D19" s="138"/>
      <c r="E19" s="167"/>
      <c r="F19" s="126" t="s">
        <v>111</v>
      </c>
      <c r="G19" s="138"/>
      <c r="H19" s="138"/>
      <c r="I19" s="141"/>
      <c r="J19" s="143"/>
      <c r="K19" s="143"/>
      <c r="L19" s="145"/>
      <c r="M19" s="100" t="s">
        <v>175</v>
      </c>
      <c r="N19" s="99" t="s">
        <v>31</v>
      </c>
      <c r="O19" s="143"/>
      <c r="P19" s="143"/>
      <c r="Q19" s="145"/>
      <c r="R19" s="94"/>
      <c r="S19" s="94"/>
      <c r="T19" s="94"/>
      <c r="U19" s="94"/>
      <c r="V19" s="94"/>
      <c r="W19" s="94"/>
      <c r="X19" s="94"/>
      <c r="Y19" s="94"/>
      <c r="Z19" s="94"/>
    </row>
    <row r="20" spans="1:26" ht="112.5" customHeight="1" x14ac:dyDescent="0.2">
      <c r="A20" s="135"/>
      <c r="B20" s="138"/>
      <c r="C20" s="138"/>
      <c r="D20" s="138"/>
      <c r="E20" s="168"/>
      <c r="F20" s="126" t="s">
        <v>112</v>
      </c>
      <c r="G20" s="138"/>
      <c r="H20" s="138"/>
      <c r="I20" s="141"/>
      <c r="J20" s="143"/>
      <c r="K20" s="143"/>
      <c r="L20" s="145" t="str">
        <f>IFERROR(VLOOKUP(J20,DATOS!$E$22:$J$26,MATCH(K20,DATOS!$F$27:$J$27,0)+1,0),"")</f>
        <v/>
      </c>
      <c r="M20" s="100" t="s">
        <v>176</v>
      </c>
      <c r="N20" s="99" t="s">
        <v>31</v>
      </c>
      <c r="O20" s="143"/>
      <c r="P20" s="143"/>
      <c r="Q20" s="145" t="str">
        <f>IFERROR(VLOOKUP(O20,DATOS!$E$22:$J$26,MATCH(P20,DATOS!$F$27:$J$27,0)+1,0),"")</f>
        <v/>
      </c>
      <c r="R20" s="94"/>
      <c r="S20" s="94"/>
      <c r="T20" s="94"/>
      <c r="U20" s="94"/>
      <c r="V20" s="94"/>
      <c r="W20" s="94"/>
      <c r="X20" s="94"/>
      <c r="Y20" s="94"/>
      <c r="Z20" s="94"/>
    </row>
    <row r="21" spans="1:26" ht="125" customHeight="1" x14ac:dyDescent="0.2">
      <c r="A21" s="134">
        <v>6</v>
      </c>
      <c r="B21" s="137" t="s">
        <v>39</v>
      </c>
      <c r="C21" s="137" t="s">
        <v>44</v>
      </c>
      <c r="D21" s="137" t="s">
        <v>26</v>
      </c>
      <c r="E21" s="166" t="s">
        <v>141</v>
      </c>
      <c r="F21" s="127" t="s">
        <v>114</v>
      </c>
      <c r="G21" s="137" t="s">
        <v>118</v>
      </c>
      <c r="H21" s="137" t="s">
        <v>122</v>
      </c>
      <c r="I21" s="140" t="s">
        <v>36</v>
      </c>
      <c r="J21" s="142" t="s">
        <v>32</v>
      </c>
      <c r="K21" s="142" t="s">
        <v>41</v>
      </c>
      <c r="L21" s="144" t="str">
        <f>IFERROR(VLOOKUP(J21,DATOS!$E$22:$J$26,MATCH(K21,DATOS!$F$27:$J$27,0)+1,0),"")</f>
        <v>Alta</v>
      </c>
      <c r="M21" s="100" t="s">
        <v>117</v>
      </c>
      <c r="N21" s="99" t="s">
        <v>31</v>
      </c>
      <c r="O21" s="142" t="s">
        <v>32</v>
      </c>
      <c r="P21" s="142" t="s">
        <v>41</v>
      </c>
      <c r="Q21" s="144" t="str">
        <f>IFERROR(VLOOKUP(O21,DATOS!$E$22:$J$26,MATCH(P21,DATOS!$F$27:$J$27,0)+1,0),"")</f>
        <v>Alta</v>
      </c>
    </row>
    <row r="22" spans="1:26" ht="77.25" customHeight="1" x14ac:dyDescent="0.2">
      <c r="A22" s="135"/>
      <c r="B22" s="138"/>
      <c r="C22" s="138"/>
      <c r="D22" s="138"/>
      <c r="E22" s="167"/>
      <c r="F22" s="137" t="s">
        <v>115</v>
      </c>
      <c r="G22" s="138"/>
      <c r="H22" s="138"/>
      <c r="I22" s="141"/>
      <c r="J22" s="143"/>
      <c r="K22" s="143"/>
      <c r="L22" s="145"/>
      <c r="M22" s="100" t="s">
        <v>119</v>
      </c>
      <c r="N22" s="99" t="s">
        <v>31</v>
      </c>
      <c r="O22" s="143"/>
      <c r="P22" s="143"/>
      <c r="Q22" s="145"/>
    </row>
    <row r="23" spans="1:26" ht="77.25" customHeight="1" x14ac:dyDescent="0.2">
      <c r="A23" s="135"/>
      <c r="B23" s="138"/>
      <c r="C23" s="138"/>
      <c r="D23" s="138"/>
      <c r="E23" s="167"/>
      <c r="F23" s="161"/>
      <c r="G23" s="138"/>
      <c r="H23" s="138"/>
      <c r="I23" s="141"/>
      <c r="J23" s="143"/>
      <c r="K23" s="143"/>
      <c r="L23" s="145"/>
      <c r="M23" s="100" t="s">
        <v>134</v>
      </c>
      <c r="N23" s="99"/>
      <c r="O23" s="143"/>
      <c r="P23" s="143"/>
      <c r="Q23" s="145"/>
    </row>
    <row r="24" spans="1:26" ht="77.25" customHeight="1" x14ac:dyDescent="0.2">
      <c r="A24" s="135"/>
      <c r="B24" s="138"/>
      <c r="C24" s="138"/>
      <c r="D24" s="138"/>
      <c r="E24" s="167"/>
      <c r="F24" s="137" t="s">
        <v>116</v>
      </c>
      <c r="G24" s="138"/>
      <c r="H24" s="138"/>
      <c r="I24" s="141"/>
      <c r="J24" s="143"/>
      <c r="K24" s="143"/>
      <c r="L24" s="145"/>
      <c r="M24" s="100" t="s">
        <v>120</v>
      </c>
      <c r="N24" s="99" t="s">
        <v>45</v>
      </c>
      <c r="O24" s="143"/>
      <c r="P24" s="143"/>
      <c r="Q24" s="145"/>
    </row>
    <row r="25" spans="1:26" ht="77.25" customHeight="1" x14ac:dyDescent="0.2">
      <c r="A25" s="135"/>
      <c r="B25" s="138"/>
      <c r="C25" s="138"/>
      <c r="D25" s="138"/>
      <c r="E25" s="168"/>
      <c r="F25" s="161"/>
      <c r="G25" s="138"/>
      <c r="H25" s="138"/>
      <c r="I25" s="141"/>
      <c r="J25" s="143"/>
      <c r="K25" s="143"/>
      <c r="L25" s="145" t="str">
        <f>IFERROR(VLOOKUP(J25,DATOS!$E$22:$J$26,MATCH(K25,DATOS!$F$27:$J$27,0)+1,0),"")</f>
        <v/>
      </c>
      <c r="M25" s="100" t="s">
        <v>121</v>
      </c>
      <c r="N25" s="99" t="s">
        <v>45</v>
      </c>
      <c r="O25" s="143"/>
      <c r="P25" s="143"/>
      <c r="Q25" s="145" t="str">
        <f>IFERROR(VLOOKUP(O25,DATOS!$E$22:$J$26,MATCH(P25,DATOS!$F$27:$J$27,0)+1,0),"")</f>
        <v/>
      </c>
    </row>
    <row r="26" spans="1:26" ht="125" customHeight="1" x14ac:dyDescent="0.2">
      <c r="A26" s="134">
        <v>7</v>
      </c>
      <c r="B26" s="137" t="s">
        <v>39</v>
      </c>
      <c r="C26" s="137" t="s">
        <v>46</v>
      </c>
      <c r="D26" s="137" t="s">
        <v>26</v>
      </c>
      <c r="E26" s="166" t="s">
        <v>142</v>
      </c>
      <c r="F26" s="137" t="s">
        <v>124</v>
      </c>
      <c r="G26" s="137" t="s">
        <v>123</v>
      </c>
      <c r="H26" s="137" t="s">
        <v>47</v>
      </c>
      <c r="I26" s="140" t="s">
        <v>36</v>
      </c>
      <c r="J26" s="142" t="s">
        <v>43</v>
      </c>
      <c r="K26" s="142" t="s">
        <v>30</v>
      </c>
      <c r="L26" s="144" t="str">
        <f>IFERROR(VLOOKUP(J26,DATOS!$E$22:$J$26,MATCH(K26,DATOS!$F$27:$J$27,0)+1,0),"")</f>
        <v>Extrema</v>
      </c>
      <c r="M26" s="100" t="s">
        <v>139</v>
      </c>
      <c r="N26" s="99" t="s">
        <v>31</v>
      </c>
      <c r="O26" s="142" t="s">
        <v>29</v>
      </c>
      <c r="P26" s="142" t="s">
        <v>30</v>
      </c>
      <c r="Q26" s="144" t="str">
        <f>IFERROR(VLOOKUP(O26,DATOS!$E$22:$J$26,MATCH(P26,DATOS!$F$27:$J$27,0)+1,0),"")</f>
        <v>Extrema</v>
      </c>
    </row>
    <row r="27" spans="1:26" ht="125" customHeight="1" x14ac:dyDescent="0.2">
      <c r="A27" s="135"/>
      <c r="B27" s="138"/>
      <c r="C27" s="138"/>
      <c r="D27" s="138"/>
      <c r="E27" s="168"/>
      <c r="F27" s="138"/>
      <c r="G27" s="138"/>
      <c r="H27" s="138"/>
      <c r="I27" s="141"/>
      <c r="J27" s="143"/>
      <c r="K27" s="143"/>
      <c r="L27" s="145"/>
      <c r="M27" s="100" t="s">
        <v>177</v>
      </c>
      <c r="N27" s="99" t="s">
        <v>45</v>
      </c>
      <c r="O27" s="143"/>
      <c r="P27" s="143"/>
      <c r="Q27" s="145"/>
    </row>
    <row r="28" spans="1:26" ht="138.75" customHeight="1" x14ac:dyDescent="0.2">
      <c r="A28" s="128">
        <v>8</v>
      </c>
      <c r="B28" s="127" t="s">
        <v>39</v>
      </c>
      <c r="C28" s="127" t="s">
        <v>48</v>
      </c>
      <c r="D28" s="127" t="s">
        <v>26</v>
      </c>
      <c r="E28" s="124" t="s">
        <v>152</v>
      </c>
      <c r="F28" s="117" t="s">
        <v>178</v>
      </c>
      <c r="G28" s="117" t="s">
        <v>125</v>
      </c>
      <c r="H28" s="117" t="s">
        <v>49</v>
      </c>
      <c r="I28" s="119" t="s">
        <v>28</v>
      </c>
      <c r="J28" s="116" t="s">
        <v>37</v>
      </c>
      <c r="K28" s="116" t="s">
        <v>30</v>
      </c>
      <c r="L28" s="121" t="str">
        <f>IFERROR(VLOOKUP(J28,DATOS!$E$22:$J$26,MATCH(K28,DATOS!$F$27:$J$27,0)+1,0),"")</f>
        <v>Extrema</v>
      </c>
      <c r="M28" s="100" t="s">
        <v>180</v>
      </c>
      <c r="N28" s="99" t="s">
        <v>31</v>
      </c>
      <c r="O28" s="116" t="s">
        <v>32</v>
      </c>
      <c r="P28" s="116" t="s">
        <v>30</v>
      </c>
      <c r="Q28" s="121" t="str">
        <f>IFERROR(VLOOKUP(O28,DATOS!$E$22:$J$26,MATCH(P28,DATOS!$F$27:$J$27,0)+1,0),"")</f>
        <v>Extrema</v>
      </c>
    </row>
    <row r="29" spans="1:26" ht="172.5" customHeight="1" x14ac:dyDescent="0.2">
      <c r="A29" s="128">
        <v>9</v>
      </c>
      <c r="B29" s="118" t="s">
        <v>39</v>
      </c>
      <c r="C29" s="118" t="s">
        <v>48</v>
      </c>
      <c r="D29" s="118" t="s">
        <v>26</v>
      </c>
      <c r="E29" s="126" t="s">
        <v>145</v>
      </c>
      <c r="F29" s="117" t="s">
        <v>179</v>
      </c>
      <c r="G29" s="117" t="s">
        <v>126</v>
      </c>
      <c r="H29" s="117" t="s">
        <v>50</v>
      </c>
      <c r="I29" s="105" t="s">
        <v>28</v>
      </c>
      <c r="J29" s="106" t="s">
        <v>37</v>
      </c>
      <c r="K29" s="106" t="s">
        <v>41</v>
      </c>
      <c r="L29" s="107" t="str">
        <f>IFERROR(VLOOKUP(J29,DATOS!$E$22:$J$26,MATCH(K29,DATOS!$F$27:$J$27,0)+1,0),"")</f>
        <v>Extrema</v>
      </c>
      <c r="M29" s="100" t="s">
        <v>181</v>
      </c>
      <c r="N29" s="99" t="s">
        <v>31</v>
      </c>
      <c r="O29" s="106" t="s">
        <v>32</v>
      </c>
      <c r="P29" s="106" t="s">
        <v>41</v>
      </c>
      <c r="Q29" s="107" t="str">
        <f>IFERROR(VLOOKUP(O29,DATOS!$E$22:$J$26,MATCH(P29,DATOS!$F$27:$J$27,0)+1,0),"")</f>
        <v>Alta</v>
      </c>
    </row>
    <row r="30" spans="1:26" ht="85" customHeight="1" x14ac:dyDescent="0.2">
      <c r="A30" s="134">
        <v>10</v>
      </c>
      <c r="B30" s="137" t="s">
        <v>39</v>
      </c>
      <c r="C30" s="137" t="s">
        <v>51</v>
      </c>
      <c r="D30" s="137" t="s">
        <v>26</v>
      </c>
      <c r="E30" s="166" t="s">
        <v>182</v>
      </c>
      <c r="F30" s="137" t="s">
        <v>183</v>
      </c>
      <c r="G30" s="137" t="s">
        <v>184</v>
      </c>
      <c r="H30" s="137" t="s">
        <v>52</v>
      </c>
      <c r="I30" s="140" t="s">
        <v>28</v>
      </c>
      <c r="J30" s="142" t="s">
        <v>37</v>
      </c>
      <c r="K30" s="142" t="s">
        <v>41</v>
      </c>
      <c r="L30" s="144" t="str">
        <f>IFERROR(VLOOKUP(J30,DATOS!$E$22:$J$26,MATCH(K30,DATOS!$F$27:$J$27,0)+1,0),"")</f>
        <v>Extrema</v>
      </c>
      <c r="M30" s="100" t="s">
        <v>185</v>
      </c>
      <c r="N30" s="99" t="s">
        <v>31</v>
      </c>
      <c r="O30" s="142" t="s">
        <v>29</v>
      </c>
      <c r="P30" s="142" t="s">
        <v>41</v>
      </c>
      <c r="Q30" s="144" t="str">
        <f>IFERROR(VLOOKUP(O30,DATOS!$E$22:$J$26,MATCH(P30,DATOS!$F$27:$J$27,0)+1,0),"")</f>
        <v>Alta</v>
      </c>
    </row>
    <row r="31" spans="1:26" ht="77.25" customHeight="1" x14ac:dyDescent="0.2">
      <c r="A31" s="135"/>
      <c r="B31" s="138"/>
      <c r="C31" s="138"/>
      <c r="D31" s="138"/>
      <c r="E31" s="168"/>
      <c r="F31" s="138"/>
      <c r="G31" s="138"/>
      <c r="H31" s="138"/>
      <c r="I31" s="141"/>
      <c r="J31" s="143"/>
      <c r="K31" s="143"/>
      <c r="L31" s="145" t="str">
        <f>IFERROR(VLOOKUP(J31,DATOS!$E$22:$J$26,MATCH(K31,DATOS!$F$27:$J$27,0)+1,0),"")</f>
        <v/>
      </c>
      <c r="M31" s="100" t="s">
        <v>186</v>
      </c>
      <c r="N31" s="99" t="s">
        <v>31</v>
      </c>
      <c r="O31" s="143"/>
      <c r="P31" s="143"/>
      <c r="Q31" s="145" t="str">
        <f>IFERROR(VLOOKUP(O31,DATOS!$E$22:$J$26,MATCH(P31,DATOS!$F$27:$J$27,0)+1,0),"")</f>
        <v/>
      </c>
    </row>
    <row r="32" spans="1:26" ht="188.25" customHeight="1" x14ac:dyDescent="0.2">
      <c r="A32" s="128">
        <v>11</v>
      </c>
      <c r="B32" s="117" t="s">
        <v>39</v>
      </c>
      <c r="C32" s="117" t="s">
        <v>53</v>
      </c>
      <c r="D32" s="117" t="s">
        <v>26</v>
      </c>
      <c r="E32" s="124" t="s">
        <v>155</v>
      </c>
      <c r="F32" s="117" t="s">
        <v>146</v>
      </c>
      <c r="G32" s="117" t="s">
        <v>127</v>
      </c>
      <c r="H32" s="117" t="s">
        <v>158</v>
      </c>
      <c r="I32" s="119" t="s">
        <v>28</v>
      </c>
      <c r="J32" s="116" t="s">
        <v>29</v>
      </c>
      <c r="K32" s="116" t="s">
        <v>30</v>
      </c>
      <c r="L32" s="121" t="str">
        <f>IFERROR(VLOOKUP(J32,DATOS!$E$22:$J$26,MATCH(K32,DATOS!$F$27:$J$27,0)+1,0),"")</f>
        <v>Extrema</v>
      </c>
      <c r="M32" s="100" t="s">
        <v>156</v>
      </c>
      <c r="N32" s="99" t="s">
        <v>31</v>
      </c>
      <c r="O32" s="116" t="s">
        <v>32</v>
      </c>
      <c r="P32" s="116" t="s">
        <v>30</v>
      </c>
      <c r="Q32" s="121" t="str">
        <f>IFERROR(VLOOKUP(O32,DATOS!$E$22:$J$26,MATCH(P32,DATOS!$F$27:$J$27,0)+1,0),"")</f>
        <v>Extrema</v>
      </c>
    </row>
    <row r="33" spans="1:17" ht="188.25" customHeight="1" x14ac:dyDescent="0.2">
      <c r="A33" s="134">
        <v>12</v>
      </c>
      <c r="B33" s="140" t="s">
        <v>39</v>
      </c>
      <c r="C33" s="140" t="s">
        <v>73</v>
      </c>
      <c r="D33" s="140" t="s">
        <v>26</v>
      </c>
      <c r="E33" s="201" t="s">
        <v>187</v>
      </c>
      <c r="F33" s="140" t="s">
        <v>188</v>
      </c>
      <c r="G33" s="140" t="s">
        <v>189</v>
      </c>
      <c r="H33" s="140" t="s">
        <v>128</v>
      </c>
      <c r="I33" s="140" t="s">
        <v>28</v>
      </c>
      <c r="J33" s="142" t="s">
        <v>37</v>
      </c>
      <c r="K33" s="142" t="s">
        <v>41</v>
      </c>
      <c r="L33" s="144" t="str">
        <f>IFERROR(VLOOKUP(J33,DATOS!$E$22:$J$26,MATCH(K33,DATOS!$F$27:$J$27,0)+1,0),"")</f>
        <v>Extrema</v>
      </c>
      <c r="M33" s="100" t="s">
        <v>191</v>
      </c>
      <c r="N33" s="99" t="s">
        <v>31</v>
      </c>
      <c r="O33" s="142" t="s">
        <v>32</v>
      </c>
      <c r="P33" s="142" t="s">
        <v>41</v>
      </c>
      <c r="Q33" s="144" t="str">
        <f>IFERROR(VLOOKUP(O33,DATOS!$E$22:$J$26,MATCH(P33,DATOS!$F$27:$J$27,0)+1,0),"")</f>
        <v>Alta</v>
      </c>
    </row>
    <row r="34" spans="1:17" ht="129.75" customHeight="1" x14ac:dyDescent="0.2">
      <c r="A34" s="136"/>
      <c r="B34" s="162"/>
      <c r="C34" s="162"/>
      <c r="D34" s="162"/>
      <c r="E34" s="202"/>
      <c r="F34" s="162"/>
      <c r="G34" s="162"/>
      <c r="H34" s="162"/>
      <c r="I34" s="162"/>
      <c r="J34" s="147"/>
      <c r="K34" s="147"/>
      <c r="L34" s="146"/>
      <c r="M34" s="100" t="s">
        <v>190</v>
      </c>
      <c r="N34" s="99" t="s">
        <v>31</v>
      </c>
      <c r="O34" s="147"/>
      <c r="P34" s="147"/>
      <c r="Q34" s="146"/>
    </row>
    <row r="35" spans="1:17" ht="97.5" customHeight="1" x14ac:dyDescent="0.2">
      <c r="A35" s="129">
        <v>13</v>
      </c>
      <c r="B35" s="139" t="s">
        <v>54</v>
      </c>
      <c r="C35" s="139" t="s">
        <v>55</v>
      </c>
      <c r="D35" s="139" t="s">
        <v>26</v>
      </c>
      <c r="E35" s="166" t="s">
        <v>130</v>
      </c>
      <c r="F35" s="123" t="s">
        <v>192</v>
      </c>
      <c r="G35" s="139" t="s">
        <v>148</v>
      </c>
      <c r="H35" s="139" t="s">
        <v>147</v>
      </c>
      <c r="I35" s="169" t="s">
        <v>28</v>
      </c>
      <c r="J35" s="170" t="s">
        <v>29</v>
      </c>
      <c r="K35" s="170" t="s">
        <v>41</v>
      </c>
      <c r="L35" s="144" t="str">
        <f>IFERROR(VLOOKUP(J35,DATOS!$E$22:$J$26,MATCH(K35,DATOS!$F$27:$J$27,0)+1,0),"")</f>
        <v>Alta</v>
      </c>
      <c r="M35" s="100" t="s">
        <v>193</v>
      </c>
      <c r="N35" s="99" t="s">
        <v>31</v>
      </c>
      <c r="O35" s="142" t="s">
        <v>32</v>
      </c>
      <c r="P35" s="142" t="s">
        <v>41</v>
      </c>
      <c r="Q35" s="144" t="str">
        <f>IFERROR(VLOOKUP(O35,DATOS!$E$22:$J$26,MATCH(P35,DATOS!$F$27:$J$27,0)+1,0),"")</f>
        <v>Alta</v>
      </c>
    </row>
    <row r="36" spans="1:17" ht="97.5" customHeight="1" x14ac:dyDescent="0.2">
      <c r="A36" s="129"/>
      <c r="B36" s="139"/>
      <c r="C36" s="139"/>
      <c r="D36" s="139"/>
      <c r="E36" s="168"/>
      <c r="F36" s="122" t="s">
        <v>129</v>
      </c>
      <c r="G36" s="139"/>
      <c r="H36" s="139"/>
      <c r="I36" s="169"/>
      <c r="J36" s="170"/>
      <c r="K36" s="170"/>
      <c r="L36" s="145" t="str">
        <f>IFERROR(VLOOKUP(J36,DATOS!$E$22:$J$26,MATCH(K36,DATOS!$F$27:$J$27,0)+1,0),"")</f>
        <v/>
      </c>
      <c r="M36" s="100" t="s">
        <v>194</v>
      </c>
      <c r="N36" s="99" t="s">
        <v>31</v>
      </c>
      <c r="O36" s="143"/>
      <c r="P36" s="143"/>
      <c r="Q36" s="145" t="str">
        <f>IFERROR(VLOOKUP(O36,DATOS!$E$22:$J$26,MATCH(P36,DATOS!$F$27:$J$27,0)+1,0),"")</f>
        <v/>
      </c>
    </row>
    <row r="37" spans="1:17" ht="85" customHeight="1" x14ac:dyDescent="0.2">
      <c r="A37" s="129">
        <v>14</v>
      </c>
      <c r="B37" s="139" t="s">
        <v>54</v>
      </c>
      <c r="C37" s="139" t="s">
        <v>55</v>
      </c>
      <c r="D37" s="139" t="s">
        <v>26</v>
      </c>
      <c r="E37" s="166" t="s">
        <v>130</v>
      </c>
      <c r="F37" s="139" t="s">
        <v>132</v>
      </c>
      <c r="G37" s="139" t="s">
        <v>131</v>
      </c>
      <c r="H37" s="139" t="s">
        <v>101</v>
      </c>
      <c r="I37" s="169" t="s">
        <v>28</v>
      </c>
      <c r="J37" s="170" t="s">
        <v>37</v>
      </c>
      <c r="K37" s="170" t="s">
        <v>41</v>
      </c>
      <c r="L37" s="144" t="str">
        <f>IFERROR(VLOOKUP(J37,DATOS!$E$22:$J$26,MATCH(K37,DATOS!$F$27:$J$27,0)+1,0),"")</f>
        <v>Extrema</v>
      </c>
      <c r="M37" s="100" t="s">
        <v>195</v>
      </c>
      <c r="N37" s="99" t="s">
        <v>31</v>
      </c>
      <c r="O37" s="142" t="s">
        <v>32</v>
      </c>
      <c r="P37" s="142" t="s">
        <v>41</v>
      </c>
      <c r="Q37" s="144" t="str">
        <f>IFERROR(VLOOKUP(O37,DATOS!$E$22:$J$26,MATCH(P37,DATOS!$F$27:$J$27,0)+1,0),"")</f>
        <v>Alta</v>
      </c>
    </row>
    <row r="38" spans="1:17" ht="77.25" customHeight="1" x14ac:dyDescent="0.2">
      <c r="A38" s="129"/>
      <c r="B38" s="139"/>
      <c r="C38" s="139"/>
      <c r="D38" s="139"/>
      <c r="E38" s="167"/>
      <c r="F38" s="139"/>
      <c r="G38" s="139"/>
      <c r="H38" s="139"/>
      <c r="I38" s="169"/>
      <c r="J38" s="170"/>
      <c r="K38" s="170"/>
      <c r="L38" s="145"/>
      <c r="M38" s="100" t="s">
        <v>196</v>
      </c>
      <c r="N38" s="99" t="s">
        <v>31</v>
      </c>
      <c r="O38" s="143"/>
      <c r="P38" s="143"/>
      <c r="Q38" s="145"/>
    </row>
    <row r="39" spans="1:17" ht="77.25" customHeight="1" x14ac:dyDescent="0.2">
      <c r="A39" s="129"/>
      <c r="B39" s="139"/>
      <c r="C39" s="139"/>
      <c r="D39" s="139"/>
      <c r="E39" s="167"/>
      <c r="F39" s="139" t="s">
        <v>133</v>
      </c>
      <c r="G39" s="139"/>
      <c r="H39" s="139"/>
      <c r="I39" s="169"/>
      <c r="J39" s="170"/>
      <c r="K39" s="170"/>
      <c r="L39" s="145"/>
      <c r="M39" s="100" t="s">
        <v>197</v>
      </c>
      <c r="N39" s="99" t="s">
        <v>31</v>
      </c>
      <c r="O39" s="143"/>
      <c r="P39" s="143"/>
      <c r="Q39" s="145"/>
    </row>
    <row r="40" spans="1:17" ht="77.25" customHeight="1" x14ac:dyDescent="0.2">
      <c r="A40" s="129"/>
      <c r="B40" s="139"/>
      <c r="C40" s="139"/>
      <c r="D40" s="139"/>
      <c r="E40" s="168"/>
      <c r="F40" s="139"/>
      <c r="G40" s="139"/>
      <c r="H40" s="139"/>
      <c r="I40" s="169"/>
      <c r="J40" s="170"/>
      <c r="K40" s="170"/>
      <c r="L40" s="146" t="str">
        <f>IFERROR(VLOOKUP(J40,DATOS!$E$22:$J$26,MATCH(K40,DATOS!$F$27:$J$27,0)+1,0),"")</f>
        <v/>
      </c>
      <c r="M40" s="100" t="s">
        <v>198</v>
      </c>
      <c r="N40" s="99" t="s">
        <v>31</v>
      </c>
      <c r="O40" s="147"/>
      <c r="P40" s="147"/>
      <c r="Q40" s="146" t="str">
        <f>IFERROR(VLOOKUP(O40,DATOS!$E$22:$J$26,MATCH(P40,DATOS!$F$27:$J$27,0)+1,0),"")</f>
        <v/>
      </c>
    </row>
    <row r="41" spans="1:17" ht="17.25" hidden="1" customHeight="1" x14ac:dyDescent="0.2"/>
    <row r="42" spans="1:17" ht="17.25" hidden="1" customHeight="1" x14ac:dyDescent="0.2"/>
    <row r="43" spans="1:17" ht="17.25" hidden="1" customHeight="1" x14ac:dyDescent="0.2"/>
    <row r="44" spans="1:17" ht="17.25" hidden="1" customHeight="1" x14ac:dyDescent="0.2"/>
    <row r="45" spans="1:17" ht="17.25" hidden="1" customHeight="1" x14ac:dyDescent="0.2"/>
  </sheetData>
  <sheetProtection formatCells="0" formatColumns="0" formatRows="0" autoFilter="0" pivotTables="0"/>
  <mergeCells count="160">
    <mergeCell ref="D33:D34"/>
    <mergeCell ref="E33:E34"/>
    <mergeCell ref="F33:F34"/>
    <mergeCell ref="H33:H34"/>
    <mergeCell ref="G33:G34"/>
    <mergeCell ref="I33:I34"/>
    <mergeCell ref="J33:J34"/>
    <mergeCell ref="K33:K34"/>
    <mergeCell ref="L33:L34"/>
    <mergeCell ref="D37:D40"/>
    <mergeCell ref="G37:G40"/>
    <mergeCell ref="B35:B36"/>
    <mergeCell ref="C35:C36"/>
    <mergeCell ref="D35:D36"/>
    <mergeCell ref="G35:G36"/>
    <mergeCell ref="Q37:Q40"/>
    <mergeCell ref="H35:H36"/>
    <mergeCell ref="I35:I36"/>
    <mergeCell ref="J35:J36"/>
    <mergeCell ref="K35:K36"/>
    <mergeCell ref="L35:L36"/>
    <mergeCell ref="O37:O40"/>
    <mergeCell ref="P37:P40"/>
    <mergeCell ref="H37:H40"/>
    <mergeCell ref="I37:I40"/>
    <mergeCell ref="J37:J40"/>
    <mergeCell ref="K37:K40"/>
    <mergeCell ref="E35:E36"/>
    <mergeCell ref="F37:F38"/>
    <mergeCell ref="F39:F40"/>
    <mergeCell ref="E37:E40"/>
    <mergeCell ref="O35:O36"/>
    <mergeCell ref="P35:P36"/>
    <mergeCell ref="D30:D31"/>
    <mergeCell ref="G30:G31"/>
    <mergeCell ref="F30:F31"/>
    <mergeCell ref="H30:H31"/>
    <mergeCell ref="L30:L31"/>
    <mergeCell ref="O30:O31"/>
    <mergeCell ref="I30:I31"/>
    <mergeCell ref="J30:J31"/>
    <mergeCell ref="K30:K31"/>
    <mergeCell ref="E30:E31"/>
    <mergeCell ref="D21:D25"/>
    <mergeCell ref="G21:G25"/>
    <mergeCell ref="E21:E25"/>
    <mergeCell ref="F24:F25"/>
    <mergeCell ref="E26:E27"/>
    <mergeCell ref="B26:B27"/>
    <mergeCell ref="C26:C27"/>
    <mergeCell ref="D26:D27"/>
    <mergeCell ref="G26:G27"/>
    <mergeCell ref="F26:F27"/>
    <mergeCell ref="F22:F23"/>
    <mergeCell ref="A1:C1"/>
    <mergeCell ref="B17:B20"/>
    <mergeCell ref="C17:C20"/>
    <mergeCell ref="D17:D20"/>
    <mergeCell ref="G17:G20"/>
    <mergeCell ref="E17:E20"/>
    <mergeCell ref="O17:O20"/>
    <mergeCell ref="K17:K20"/>
    <mergeCell ref="P26:P27"/>
    <mergeCell ref="E14:E15"/>
    <mergeCell ref="F14:F15"/>
    <mergeCell ref="J6:L6"/>
    <mergeCell ref="B8:B10"/>
    <mergeCell ref="C8:C10"/>
    <mergeCell ref="D8:D10"/>
    <mergeCell ref="G8:G10"/>
    <mergeCell ref="E8:E10"/>
    <mergeCell ref="E11:E13"/>
    <mergeCell ref="B11:B13"/>
    <mergeCell ref="C11:C13"/>
    <mergeCell ref="D11:D13"/>
    <mergeCell ref="H14:H15"/>
    <mergeCell ref="I14:I15"/>
    <mergeCell ref="J14:J15"/>
    <mergeCell ref="D14:D15"/>
    <mergeCell ref="G14:G15"/>
    <mergeCell ref="O6:Q6"/>
    <mergeCell ref="D1:Q1"/>
    <mergeCell ref="M6:N6"/>
    <mergeCell ref="J5:Q5"/>
    <mergeCell ref="D5:I6"/>
    <mergeCell ref="L3:N3"/>
    <mergeCell ref="E3:F3"/>
    <mergeCell ref="G11:G13"/>
    <mergeCell ref="H11:H13"/>
    <mergeCell ref="I11:I13"/>
    <mergeCell ref="F12:F13"/>
    <mergeCell ref="Q8:Q10"/>
    <mergeCell ref="H8:H10"/>
    <mergeCell ref="I8:I10"/>
    <mergeCell ref="J8:J10"/>
    <mergeCell ref="K8:K10"/>
    <mergeCell ref="L8:L10"/>
    <mergeCell ref="O8:O10"/>
    <mergeCell ref="K11:K13"/>
    <mergeCell ref="J11:J13"/>
    <mergeCell ref="Q35:Q36"/>
    <mergeCell ref="L11:L13"/>
    <mergeCell ref="O11:O13"/>
    <mergeCell ref="P11:P13"/>
    <mergeCell ref="Q11:Q13"/>
    <mergeCell ref="Q30:Q31"/>
    <mergeCell ref="Q17:Q20"/>
    <mergeCell ref="Q14:Q15"/>
    <mergeCell ref="P14:P15"/>
    <mergeCell ref="L21:L25"/>
    <mergeCell ref="L17:L20"/>
    <mergeCell ref="L14:L15"/>
    <mergeCell ref="Q26:Q27"/>
    <mergeCell ref="P21:P25"/>
    <mergeCell ref="Q21:Q25"/>
    <mergeCell ref="O21:O25"/>
    <mergeCell ref="O33:O34"/>
    <mergeCell ref="P33:P34"/>
    <mergeCell ref="Q33:Q34"/>
    <mergeCell ref="H17:H20"/>
    <mergeCell ref="I17:I20"/>
    <mergeCell ref="J17:J20"/>
    <mergeCell ref="L26:L27"/>
    <mergeCell ref="O26:O27"/>
    <mergeCell ref="L37:L40"/>
    <mergeCell ref="P8:P10"/>
    <mergeCell ref="P17:P20"/>
    <mergeCell ref="O14:O15"/>
    <mergeCell ref="I26:I27"/>
    <mergeCell ref="J26:J27"/>
    <mergeCell ref="K26:K27"/>
    <mergeCell ref="P30:P31"/>
    <mergeCell ref="K14:K15"/>
    <mergeCell ref="H26:H27"/>
    <mergeCell ref="H21:H25"/>
    <mergeCell ref="I21:I25"/>
    <mergeCell ref="J21:J25"/>
    <mergeCell ref="K21:K25"/>
    <mergeCell ref="A35:A36"/>
    <mergeCell ref="A37:A40"/>
    <mergeCell ref="A3:B3"/>
    <mergeCell ref="A5:C6"/>
    <mergeCell ref="A8:A10"/>
    <mergeCell ref="A11:A13"/>
    <mergeCell ref="A14:A15"/>
    <mergeCell ref="A17:A20"/>
    <mergeCell ref="A21:A25"/>
    <mergeCell ref="A26:A27"/>
    <mergeCell ref="A30:A31"/>
    <mergeCell ref="B30:B31"/>
    <mergeCell ref="C30:C31"/>
    <mergeCell ref="B37:B40"/>
    <mergeCell ref="C37:C40"/>
    <mergeCell ref="B14:B15"/>
    <mergeCell ref="C14:C15"/>
    <mergeCell ref="B21:B25"/>
    <mergeCell ref="C21:C25"/>
    <mergeCell ref="A33:A34"/>
    <mergeCell ref="B33:B34"/>
    <mergeCell ref="C33:C34"/>
  </mergeCells>
  <conditionalFormatting sqref="L11:L13 N28:N29 L8:L9 N8:N10 M21:M28">
    <cfRule type="cellIs" dxfId="213" priority="409" operator="equal">
      <formula>"Extrema"</formula>
    </cfRule>
    <cfRule type="cellIs" dxfId="212" priority="410" operator="equal">
      <formula>"Alta"</formula>
    </cfRule>
    <cfRule type="cellIs" dxfId="211" priority="411" operator="equal">
      <formula>"Moderada"</formula>
    </cfRule>
    <cfRule type="cellIs" dxfId="210" priority="412" operator="equal">
      <formula>"Baja"</formula>
    </cfRule>
  </conditionalFormatting>
  <conditionalFormatting sqref="Q8:Q9 Q11:Q13">
    <cfRule type="cellIs" dxfId="209" priority="401" operator="equal">
      <formula>"Extrema"</formula>
    </cfRule>
    <cfRule type="cellIs" dxfId="208" priority="402" operator="equal">
      <formula>"Alta"</formula>
    </cfRule>
    <cfRule type="cellIs" dxfId="207" priority="403" operator="equal">
      <formula>"Moderada"</formula>
    </cfRule>
    <cfRule type="cellIs" dxfId="206" priority="404" operator="equal">
      <formula>"Baja"</formula>
    </cfRule>
  </conditionalFormatting>
  <conditionalFormatting sqref="M11:N13">
    <cfRule type="cellIs" dxfId="205" priority="385" operator="equal">
      <formula>"Extrema"</formula>
    </cfRule>
    <cfRule type="cellIs" dxfId="204" priority="386" operator="equal">
      <formula>"Alta"</formula>
    </cfRule>
    <cfRule type="cellIs" dxfId="203" priority="387" operator="equal">
      <formula>"Moderada"</formula>
    </cfRule>
    <cfRule type="cellIs" dxfId="202" priority="388" operator="equal">
      <formula>"Baja"</formula>
    </cfRule>
  </conditionalFormatting>
  <conditionalFormatting sqref="L14:L15">
    <cfRule type="cellIs" dxfId="201" priority="381" operator="equal">
      <formula>"Extrema"</formula>
    </cfRule>
    <cfRule type="cellIs" dxfId="200" priority="382" operator="equal">
      <formula>"Alta"</formula>
    </cfRule>
    <cfRule type="cellIs" dxfId="199" priority="383" operator="equal">
      <formula>"Moderada"</formula>
    </cfRule>
    <cfRule type="cellIs" dxfId="198" priority="384" operator="equal">
      <formula>"Baja"</formula>
    </cfRule>
  </conditionalFormatting>
  <conditionalFormatting sqref="Q14:Q15">
    <cfRule type="cellIs" dxfId="197" priority="377" operator="equal">
      <formula>"Extrema"</formula>
    </cfRule>
    <cfRule type="cellIs" dxfId="196" priority="378" operator="equal">
      <formula>"Alta"</formula>
    </cfRule>
    <cfRule type="cellIs" dxfId="195" priority="379" operator="equal">
      <formula>"Moderada"</formula>
    </cfRule>
    <cfRule type="cellIs" dxfId="194" priority="380" operator="equal">
      <formula>"Baja"</formula>
    </cfRule>
  </conditionalFormatting>
  <conditionalFormatting sqref="L17:L19">
    <cfRule type="cellIs" dxfId="193" priority="365" operator="equal">
      <formula>"Extrema"</formula>
    </cfRule>
    <cfRule type="cellIs" dxfId="192" priority="366" operator="equal">
      <formula>"Alta"</formula>
    </cfRule>
    <cfRule type="cellIs" dxfId="191" priority="367" operator="equal">
      <formula>"Moderada"</formula>
    </cfRule>
    <cfRule type="cellIs" dxfId="190" priority="368" operator="equal">
      <formula>"Baja"</formula>
    </cfRule>
  </conditionalFormatting>
  <conditionalFormatting sqref="Q17:Q19">
    <cfRule type="cellIs" dxfId="189" priority="361" operator="equal">
      <formula>"Extrema"</formula>
    </cfRule>
    <cfRule type="cellIs" dxfId="188" priority="362" operator="equal">
      <formula>"Alta"</formula>
    </cfRule>
    <cfRule type="cellIs" dxfId="187" priority="363" operator="equal">
      <formula>"Moderada"</formula>
    </cfRule>
    <cfRule type="cellIs" dxfId="186" priority="364" operator="equal">
      <formula>"Baja"</formula>
    </cfRule>
  </conditionalFormatting>
  <conditionalFormatting sqref="M17:M20">
    <cfRule type="cellIs" dxfId="185" priority="353" operator="equal">
      <formula>"Extrema"</formula>
    </cfRule>
    <cfRule type="cellIs" dxfId="184" priority="354" operator="equal">
      <formula>"Alta"</formula>
    </cfRule>
    <cfRule type="cellIs" dxfId="183" priority="355" operator="equal">
      <formula>"Moderada"</formula>
    </cfRule>
    <cfRule type="cellIs" dxfId="182" priority="356" operator="equal">
      <formula>"Baja"</formula>
    </cfRule>
  </conditionalFormatting>
  <conditionalFormatting sqref="L21:L24">
    <cfRule type="cellIs" dxfId="181" priority="333" operator="equal">
      <formula>"Extrema"</formula>
    </cfRule>
    <cfRule type="cellIs" dxfId="180" priority="334" operator="equal">
      <formula>"Alta"</formula>
    </cfRule>
    <cfRule type="cellIs" dxfId="179" priority="335" operator="equal">
      <formula>"Moderada"</formula>
    </cfRule>
    <cfRule type="cellIs" dxfId="178" priority="336" operator="equal">
      <formula>"Baja"</formula>
    </cfRule>
  </conditionalFormatting>
  <conditionalFormatting sqref="Q21:Q24">
    <cfRule type="cellIs" dxfId="177" priority="329" operator="equal">
      <formula>"Extrema"</formula>
    </cfRule>
    <cfRule type="cellIs" dxfId="176" priority="330" operator="equal">
      <formula>"Alta"</formula>
    </cfRule>
    <cfRule type="cellIs" dxfId="175" priority="331" operator="equal">
      <formula>"Moderada"</formula>
    </cfRule>
    <cfRule type="cellIs" dxfId="174" priority="332" operator="equal">
      <formula>"Baja"</formula>
    </cfRule>
  </conditionalFormatting>
  <conditionalFormatting sqref="N21:N25">
    <cfRule type="cellIs" dxfId="173" priority="321" operator="equal">
      <formula>"Extrema"</formula>
    </cfRule>
    <cfRule type="cellIs" dxfId="172" priority="322" operator="equal">
      <formula>"Alta"</formula>
    </cfRule>
    <cfRule type="cellIs" dxfId="171" priority="323" operator="equal">
      <formula>"Moderada"</formula>
    </cfRule>
    <cfRule type="cellIs" dxfId="170" priority="324" operator="equal">
      <formula>"Baja"</formula>
    </cfRule>
  </conditionalFormatting>
  <conditionalFormatting sqref="L26:L27">
    <cfRule type="cellIs" dxfId="169" priority="301" operator="equal">
      <formula>"Extrema"</formula>
    </cfRule>
    <cfRule type="cellIs" dxfId="168" priority="302" operator="equal">
      <formula>"Alta"</formula>
    </cfRule>
    <cfRule type="cellIs" dxfId="167" priority="303" operator="equal">
      <formula>"Moderada"</formula>
    </cfRule>
    <cfRule type="cellIs" dxfId="166" priority="304" operator="equal">
      <formula>"Baja"</formula>
    </cfRule>
  </conditionalFormatting>
  <conditionalFormatting sqref="Q26:Q27">
    <cfRule type="cellIs" dxfId="165" priority="297" operator="equal">
      <formula>"Extrema"</formula>
    </cfRule>
    <cfRule type="cellIs" dxfId="164" priority="298" operator="equal">
      <formula>"Alta"</formula>
    </cfRule>
    <cfRule type="cellIs" dxfId="163" priority="299" operator="equal">
      <formula>"Moderada"</formula>
    </cfRule>
    <cfRule type="cellIs" dxfId="162" priority="300" operator="equal">
      <formula>"Baja"</formula>
    </cfRule>
  </conditionalFormatting>
  <conditionalFormatting sqref="L28">
    <cfRule type="cellIs" dxfId="161" priority="285" operator="equal">
      <formula>"Extrema"</formula>
    </cfRule>
    <cfRule type="cellIs" dxfId="160" priority="286" operator="equal">
      <formula>"Alta"</formula>
    </cfRule>
    <cfRule type="cellIs" dxfId="159" priority="287" operator="equal">
      <formula>"Moderada"</formula>
    </cfRule>
    <cfRule type="cellIs" dxfId="158" priority="288" operator="equal">
      <formula>"Baja"</formula>
    </cfRule>
  </conditionalFormatting>
  <conditionalFormatting sqref="L32">
    <cfRule type="cellIs" dxfId="157" priority="253" operator="equal">
      <formula>"Extrema"</formula>
    </cfRule>
    <cfRule type="cellIs" dxfId="156" priority="254" operator="equal">
      <formula>"Alta"</formula>
    </cfRule>
    <cfRule type="cellIs" dxfId="155" priority="255" operator="equal">
      <formula>"Moderada"</formula>
    </cfRule>
    <cfRule type="cellIs" dxfId="154" priority="256" operator="equal">
      <formula>"Baja"</formula>
    </cfRule>
  </conditionalFormatting>
  <conditionalFormatting sqref="Q28">
    <cfRule type="cellIs" dxfId="153" priority="281" operator="equal">
      <formula>"Extrema"</formula>
    </cfRule>
    <cfRule type="cellIs" dxfId="152" priority="282" operator="equal">
      <formula>"Alta"</formula>
    </cfRule>
    <cfRule type="cellIs" dxfId="151" priority="283" operator="equal">
      <formula>"Moderada"</formula>
    </cfRule>
    <cfRule type="cellIs" dxfId="150" priority="284" operator="equal">
      <formula>"Baja"</formula>
    </cfRule>
  </conditionalFormatting>
  <conditionalFormatting sqref="L30:L31">
    <cfRule type="cellIs" dxfId="149" priority="269" operator="equal">
      <formula>"Extrema"</formula>
    </cfRule>
    <cfRule type="cellIs" dxfId="148" priority="270" operator="equal">
      <formula>"Alta"</formula>
    </cfRule>
    <cfRule type="cellIs" dxfId="147" priority="271" operator="equal">
      <formula>"Moderada"</formula>
    </cfRule>
    <cfRule type="cellIs" dxfId="146" priority="272" operator="equal">
      <formula>"Baja"</formula>
    </cfRule>
  </conditionalFormatting>
  <conditionalFormatting sqref="Q30:Q31">
    <cfRule type="cellIs" dxfId="145" priority="265" operator="equal">
      <formula>"Extrema"</formula>
    </cfRule>
    <cfRule type="cellIs" dxfId="144" priority="266" operator="equal">
      <formula>"Alta"</formula>
    </cfRule>
    <cfRule type="cellIs" dxfId="143" priority="267" operator="equal">
      <formula>"Moderada"</formula>
    </cfRule>
    <cfRule type="cellIs" dxfId="142" priority="268" operator="equal">
      <formula>"Baja"</formula>
    </cfRule>
  </conditionalFormatting>
  <conditionalFormatting sqref="N30:N31">
    <cfRule type="cellIs" dxfId="141" priority="257" operator="equal">
      <formula>"Extrema"</formula>
    </cfRule>
    <cfRule type="cellIs" dxfId="140" priority="258" operator="equal">
      <formula>"Alta"</formula>
    </cfRule>
    <cfRule type="cellIs" dxfId="139" priority="259" operator="equal">
      <formula>"Moderada"</formula>
    </cfRule>
    <cfRule type="cellIs" dxfId="138" priority="260" operator="equal">
      <formula>"Baja"</formula>
    </cfRule>
  </conditionalFormatting>
  <conditionalFormatting sqref="Q32">
    <cfRule type="cellIs" dxfId="137" priority="249" operator="equal">
      <formula>"Extrema"</formula>
    </cfRule>
    <cfRule type="cellIs" dxfId="136" priority="250" operator="equal">
      <formula>"Alta"</formula>
    </cfRule>
    <cfRule type="cellIs" dxfId="135" priority="251" operator="equal">
      <formula>"Moderada"</formula>
    </cfRule>
    <cfRule type="cellIs" dxfId="134" priority="252" operator="equal">
      <formula>"Baja"</formula>
    </cfRule>
  </conditionalFormatting>
  <conditionalFormatting sqref="M32:N33">
    <cfRule type="cellIs" dxfId="133" priority="241" operator="equal">
      <formula>"Extrema"</formula>
    </cfRule>
    <cfRule type="cellIs" dxfId="132" priority="242" operator="equal">
      <formula>"Alta"</formula>
    </cfRule>
    <cfRule type="cellIs" dxfId="131" priority="243" operator="equal">
      <formula>"Moderada"</formula>
    </cfRule>
    <cfRule type="cellIs" dxfId="130" priority="244" operator="equal">
      <formula>"Baja"</formula>
    </cfRule>
  </conditionalFormatting>
  <conditionalFormatting sqref="L37:L40">
    <cfRule type="cellIs" dxfId="129" priority="237" operator="equal">
      <formula>"Extrema"</formula>
    </cfRule>
    <cfRule type="cellIs" dxfId="128" priority="238" operator="equal">
      <formula>"Alta"</formula>
    </cfRule>
    <cfRule type="cellIs" dxfId="127" priority="239" operator="equal">
      <formula>"Moderada"</formula>
    </cfRule>
    <cfRule type="cellIs" dxfId="126" priority="240" operator="equal">
      <formula>"Baja"</formula>
    </cfRule>
  </conditionalFormatting>
  <conditionalFormatting sqref="Q37:Q40">
    <cfRule type="cellIs" dxfId="125" priority="233" operator="equal">
      <formula>"Extrema"</formula>
    </cfRule>
    <cfRule type="cellIs" dxfId="124" priority="234" operator="equal">
      <formula>"Alta"</formula>
    </cfRule>
    <cfRule type="cellIs" dxfId="123" priority="235" operator="equal">
      <formula>"Moderada"</formula>
    </cfRule>
    <cfRule type="cellIs" dxfId="122" priority="236" operator="equal">
      <formula>"Baja"</formula>
    </cfRule>
  </conditionalFormatting>
  <conditionalFormatting sqref="L35:L36">
    <cfRule type="cellIs" dxfId="121" priority="141" operator="equal">
      <formula>"Extrema"</formula>
    </cfRule>
    <cfRule type="cellIs" dxfId="120" priority="142" operator="equal">
      <formula>"Alta"</formula>
    </cfRule>
    <cfRule type="cellIs" dxfId="119" priority="143" operator="equal">
      <formula>"Moderada"</formula>
    </cfRule>
    <cfRule type="cellIs" dxfId="118" priority="144" operator="equal">
      <formula>"Baja"</formula>
    </cfRule>
  </conditionalFormatting>
  <conditionalFormatting sqref="Q35:Q36">
    <cfRule type="cellIs" dxfId="117" priority="137" operator="equal">
      <formula>"Extrema"</formula>
    </cfRule>
    <cfRule type="cellIs" dxfId="116" priority="138" operator="equal">
      <formula>"Alta"</formula>
    </cfRule>
    <cfRule type="cellIs" dxfId="115" priority="139" operator="equal">
      <formula>"Moderada"</formula>
    </cfRule>
    <cfRule type="cellIs" dxfId="114" priority="140" operator="equal">
      <formula>"Baja"</formula>
    </cfRule>
  </conditionalFormatting>
  <conditionalFormatting sqref="M35">
    <cfRule type="cellIs" dxfId="113" priority="129" operator="equal">
      <formula>"Extrema"</formula>
    </cfRule>
    <cfRule type="cellIs" dxfId="112" priority="130" operator="equal">
      <formula>"Alta"</formula>
    </cfRule>
    <cfRule type="cellIs" dxfId="111" priority="131" operator="equal">
      <formula>"Moderada"</formula>
    </cfRule>
    <cfRule type="cellIs" dxfId="110" priority="132" operator="equal">
      <formula>"Baja"</formula>
    </cfRule>
  </conditionalFormatting>
  <conditionalFormatting sqref="M30:M31">
    <cfRule type="cellIs" dxfId="109" priority="117" operator="equal">
      <formula>"Extrema"</formula>
    </cfRule>
    <cfRule type="cellIs" dxfId="108" priority="118" operator="equal">
      <formula>"Alta"</formula>
    </cfRule>
    <cfRule type="cellIs" dxfId="107" priority="119" operator="equal">
      <formula>"Moderada"</formula>
    </cfRule>
    <cfRule type="cellIs" dxfId="106" priority="120" operator="equal">
      <formula>"Baja"</formula>
    </cfRule>
  </conditionalFormatting>
  <conditionalFormatting sqref="L29">
    <cfRule type="cellIs" dxfId="105" priority="105" operator="equal">
      <formula>"Extrema"</formula>
    </cfRule>
    <cfRule type="cellIs" dxfId="104" priority="106" operator="equal">
      <formula>"Alta"</formula>
    </cfRule>
    <cfRule type="cellIs" dxfId="103" priority="107" operator="equal">
      <formula>"Moderada"</formula>
    </cfRule>
    <cfRule type="cellIs" dxfId="102" priority="108" operator="equal">
      <formula>"Baja"</formula>
    </cfRule>
  </conditionalFormatting>
  <conditionalFormatting sqref="M29">
    <cfRule type="cellIs" dxfId="101" priority="101" operator="equal">
      <formula>"Extrema"</formula>
    </cfRule>
    <cfRule type="cellIs" dxfId="100" priority="102" operator="equal">
      <formula>"Alta"</formula>
    </cfRule>
    <cfRule type="cellIs" dxfId="99" priority="103" operator="equal">
      <formula>"Moderada"</formula>
    </cfRule>
    <cfRule type="cellIs" dxfId="98" priority="104" operator="equal">
      <formula>"Baja"</formula>
    </cfRule>
  </conditionalFormatting>
  <conditionalFormatting sqref="M29">
    <cfRule type="cellIs" dxfId="97" priority="97" operator="equal">
      <formula>"Extrema"</formula>
    </cfRule>
    <cfRule type="cellIs" dxfId="96" priority="98" operator="equal">
      <formula>"Alta"</formula>
    </cfRule>
    <cfRule type="cellIs" dxfId="95" priority="99" operator="equal">
      <formula>"Moderada"</formula>
    </cfRule>
    <cfRule type="cellIs" dxfId="94" priority="100" operator="equal">
      <formula>"Baja"</formula>
    </cfRule>
  </conditionalFormatting>
  <conditionalFormatting sqref="Q29">
    <cfRule type="cellIs" dxfId="93" priority="93" operator="equal">
      <formula>"Extrema"</formula>
    </cfRule>
    <cfRule type="cellIs" dxfId="92" priority="94" operator="equal">
      <formula>"Alta"</formula>
    </cfRule>
    <cfRule type="cellIs" dxfId="91" priority="95" operator="equal">
      <formula>"Moderada"</formula>
    </cfRule>
    <cfRule type="cellIs" dxfId="90" priority="96" operator="equal">
      <formula>"Baja"</formula>
    </cfRule>
  </conditionalFormatting>
  <conditionalFormatting sqref="M8:M10">
    <cfRule type="cellIs" dxfId="89" priority="89" operator="equal">
      <formula>"Extrema"</formula>
    </cfRule>
    <cfRule type="cellIs" dxfId="88" priority="90" operator="equal">
      <formula>"Alta"</formula>
    </cfRule>
    <cfRule type="cellIs" dxfId="87" priority="91" operator="equal">
      <formula>"Moderada"</formula>
    </cfRule>
    <cfRule type="cellIs" dxfId="86" priority="92" operator="equal">
      <formula>"Baja"</formula>
    </cfRule>
  </conditionalFormatting>
  <conditionalFormatting sqref="L16">
    <cfRule type="cellIs" dxfId="85" priority="81" operator="equal">
      <formula>"Extrema"</formula>
    </cfRule>
    <cfRule type="cellIs" dxfId="84" priority="82" operator="equal">
      <formula>"Alta"</formula>
    </cfRule>
    <cfRule type="cellIs" dxfId="83" priority="83" operator="equal">
      <formula>"Moderada"</formula>
    </cfRule>
    <cfRule type="cellIs" dxfId="82" priority="84" operator="equal">
      <formula>"Baja"</formula>
    </cfRule>
  </conditionalFormatting>
  <conditionalFormatting sqref="Q16">
    <cfRule type="cellIs" dxfId="81" priority="77" operator="equal">
      <formula>"Extrema"</formula>
    </cfRule>
    <cfRule type="cellIs" dxfId="80" priority="78" operator="equal">
      <formula>"Alta"</formula>
    </cfRule>
    <cfRule type="cellIs" dxfId="79" priority="79" operator="equal">
      <formula>"Moderada"</formula>
    </cfRule>
    <cfRule type="cellIs" dxfId="78" priority="80" operator="equal">
      <formula>"Baja"</formula>
    </cfRule>
  </conditionalFormatting>
  <conditionalFormatting sqref="M16">
    <cfRule type="cellIs" dxfId="77" priority="73" operator="equal">
      <formula>"Extrema"</formula>
    </cfRule>
    <cfRule type="cellIs" dxfId="76" priority="74" operator="equal">
      <formula>"Alta"</formula>
    </cfRule>
    <cfRule type="cellIs" dxfId="75" priority="75" operator="equal">
      <formula>"Moderada"</formula>
    </cfRule>
    <cfRule type="cellIs" dxfId="74" priority="76" operator="equal">
      <formula>"Baja"</formula>
    </cfRule>
  </conditionalFormatting>
  <conditionalFormatting sqref="M14:M15">
    <cfRule type="cellIs" dxfId="73" priority="69" operator="equal">
      <formula>"Extrema"</formula>
    </cfRule>
    <cfRule type="cellIs" dxfId="72" priority="70" operator="equal">
      <formula>"Alta"</formula>
    </cfRule>
    <cfRule type="cellIs" dxfId="71" priority="71" operator="equal">
      <formula>"Moderada"</formula>
    </cfRule>
    <cfRule type="cellIs" dxfId="70" priority="72" operator="equal">
      <formula>"Baja"</formula>
    </cfRule>
  </conditionalFormatting>
  <conditionalFormatting sqref="N14">
    <cfRule type="cellIs" dxfId="69" priority="65" operator="equal">
      <formula>"Extrema"</formula>
    </cfRule>
    <cfRule type="cellIs" dxfId="68" priority="66" operator="equal">
      <formula>"Alta"</formula>
    </cfRule>
    <cfRule type="cellIs" dxfId="67" priority="67" operator="equal">
      <formula>"Moderada"</formula>
    </cfRule>
    <cfRule type="cellIs" dxfId="66" priority="68" operator="equal">
      <formula>"Baja"</formula>
    </cfRule>
  </conditionalFormatting>
  <conditionalFormatting sqref="N15">
    <cfRule type="cellIs" dxfId="65" priority="61" operator="equal">
      <formula>"Extrema"</formula>
    </cfRule>
    <cfRule type="cellIs" dxfId="64" priority="62" operator="equal">
      <formula>"Alta"</formula>
    </cfRule>
    <cfRule type="cellIs" dxfId="63" priority="63" operator="equal">
      <formula>"Moderada"</formula>
    </cfRule>
    <cfRule type="cellIs" dxfId="62" priority="64" operator="equal">
      <formula>"Baja"</formula>
    </cfRule>
  </conditionalFormatting>
  <conditionalFormatting sqref="N16">
    <cfRule type="cellIs" dxfId="61" priority="57" operator="equal">
      <formula>"Extrema"</formula>
    </cfRule>
    <cfRule type="cellIs" dxfId="60" priority="58" operator="equal">
      <formula>"Alta"</formula>
    </cfRule>
    <cfRule type="cellIs" dxfId="59" priority="59" operator="equal">
      <formula>"Moderada"</formula>
    </cfRule>
    <cfRule type="cellIs" dxfId="58" priority="60" operator="equal">
      <formula>"Baja"</formula>
    </cfRule>
  </conditionalFormatting>
  <conditionalFormatting sqref="N17">
    <cfRule type="cellIs" dxfId="57" priority="53" operator="equal">
      <formula>"Extrema"</formula>
    </cfRule>
    <cfRule type="cellIs" dxfId="56" priority="54" operator="equal">
      <formula>"Alta"</formula>
    </cfRule>
    <cfRule type="cellIs" dxfId="55" priority="55" operator="equal">
      <formula>"Moderada"</formula>
    </cfRule>
    <cfRule type="cellIs" dxfId="54" priority="56" operator="equal">
      <formula>"Baja"</formula>
    </cfRule>
  </conditionalFormatting>
  <conditionalFormatting sqref="N18">
    <cfRule type="cellIs" dxfId="53" priority="49" operator="equal">
      <formula>"Extrema"</formula>
    </cfRule>
    <cfRule type="cellIs" dxfId="52" priority="50" operator="equal">
      <formula>"Alta"</formula>
    </cfRule>
    <cfRule type="cellIs" dxfId="51" priority="51" operator="equal">
      <formula>"Moderada"</formula>
    </cfRule>
    <cfRule type="cellIs" dxfId="50" priority="52" operator="equal">
      <formula>"Baja"</formula>
    </cfRule>
  </conditionalFormatting>
  <conditionalFormatting sqref="N19">
    <cfRule type="cellIs" dxfId="49" priority="45" operator="equal">
      <formula>"Extrema"</formula>
    </cfRule>
    <cfRule type="cellIs" dxfId="48" priority="46" operator="equal">
      <formula>"Alta"</formula>
    </cfRule>
    <cfRule type="cellIs" dxfId="47" priority="47" operator="equal">
      <formula>"Moderada"</formula>
    </cfRule>
    <cfRule type="cellIs" dxfId="46" priority="48" operator="equal">
      <formula>"Baja"</formula>
    </cfRule>
  </conditionalFormatting>
  <conditionalFormatting sqref="N20">
    <cfRule type="cellIs" dxfId="45" priority="41" operator="equal">
      <formula>"Extrema"</formula>
    </cfRule>
    <cfRule type="cellIs" dxfId="44" priority="42" operator="equal">
      <formula>"Alta"</formula>
    </cfRule>
    <cfRule type="cellIs" dxfId="43" priority="43" operator="equal">
      <formula>"Moderada"</formula>
    </cfRule>
    <cfRule type="cellIs" dxfId="42" priority="44" operator="equal">
      <formula>"Baja"</formula>
    </cfRule>
  </conditionalFormatting>
  <conditionalFormatting sqref="N26">
    <cfRule type="cellIs" dxfId="41" priority="37" operator="equal">
      <formula>"Extrema"</formula>
    </cfRule>
    <cfRule type="cellIs" dxfId="40" priority="38" operator="equal">
      <formula>"Alta"</formula>
    </cfRule>
    <cfRule type="cellIs" dxfId="39" priority="39" operator="equal">
      <formula>"Moderada"</formula>
    </cfRule>
    <cfRule type="cellIs" dxfId="38" priority="40" operator="equal">
      <formula>"Baja"</formula>
    </cfRule>
  </conditionalFormatting>
  <conditionalFormatting sqref="N27">
    <cfRule type="cellIs" dxfId="37" priority="33" operator="equal">
      <formula>"Extrema"</formula>
    </cfRule>
    <cfRule type="cellIs" dxfId="36" priority="34" operator="equal">
      <formula>"Alta"</formula>
    </cfRule>
    <cfRule type="cellIs" dxfId="35" priority="35" operator="equal">
      <formula>"Moderada"</formula>
    </cfRule>
    <cfRule type="cellIs" dxfId="34" priority="36" operator="equal">
      <formula>"Baja"</formula>
    </cfRule>
  </conditionalFormatting>
  <conditionalFormatting sqref="L33">
    <cfRule type="cellIs" dxfId="33" priority="29" operator="equal">
      <formula>"Extrema"</formula>
    </cfRule>
    <cfRule type="cellIs" dxfId="32" priority="30" operator="equal">
      <formula>"Alta"</formula>
    </cfRule>
    <cfRule type="cellIs" dxfId="31" priority="31" operator="equal">
      <formula>"Moderada"</formula>
    </cfRule>
    <cfRule type="cellIs" dxfId="30" priority="32" operator="equal">
      <formula>"Baja"</formula>
    </cfRule>
  </conditionalFormatting>
  <conditionalFormatting sqref="Q33">
    <cfRule type="cellIs" dxfId="29" priority="25" operator="equal">
      <formula>"Extrema"</formula>
    </cfRule>
    <cfRule type="cellIs" dxfId="28" priority="26" operator="equal">
      <formula>"Alta"</formula>
    </cfRule>
    <cfRule type="cellIs" dxfId="27" priority="27" operator="equal">
      <formula>"Moderada"</formula>
    </cfRule>
    <cfRule type="cellIs" dxfId="26" priority="28" operator="equal">
      <formula>"Baja"</formula>
    </cfRule>
  </conditionalFormatting>
  <conditionalFormatting sqref="M34">
    <cfRule type="cellIs" dxfId="25" priority="21" operator="equal">
      <formula>"Extrema"</formula>
    </cfRule>
    <cfRule type="cellIs" dxfId="24" priority="22" operator="equal">
      <formula>"Alta"</formula>
    </cfRule>
    <cfRule type="cellIs" dxfId="23" priority="23" operator="equal">
      <formula>"Moderada"</formula>
    </cfRule>
    <cfRule type="cellIs" dxfId="22" priority="24" operator="equal">
      <formula>"Baja"</formula>
    </cfRule>
  </conditionalFormatting>
  <conditionalFormatting sqref="N34">
    <cfRule type="cellIs" dxfId="21" priority="17" operator="equal">
      <formula>"Extrema"</formula>
    </cfRule>
    <cfRule type="cellIs" dxfId="20" priority="18" operator="equal">
      <formula>"Alta"</formula>
    </cfRule>
    <cfRule type="cellIs" dxfId="19" priority="19" operator="equal">
      <formula>"Moderada"</formula>
    </cfRule>
    <cfRule type="cellIs" dxfId="18" priority="20" operator="equal">
      <formula>"Baja"</formula>
    </cfRule>
  </conditionalFormatting>
  <conditionalFormatting sqref="N35">
    <cfRule type="cellIs" dxfId="17" priority="13" operator="equal">
      <formula>"Extrema"</formula>
    </cfRule>
    <cfRule type="cellIs" dxfId="16" priority="14" operator="equal">
      <formula>"Alta"</formula>
    </cfRule>
    <cfRule type="cellIs" dxfId="15" priority="15" operator="equal">
      <formula>"Moderada"</formula>
    </cfRule>
    <cfRule type="cellIs" dxfId="14" priority="16" operator="equal">
      <formula>"Baja"</formula>
    </cfRule>
  </conditionalFormatting>
  <conditionalFormatting sqref="N36">
    <cfRule type="cellIs" dxfId="13" priority="9" operator="equal">
      <formula>"Extrema"</formula>
    </cfRule>
    <cfRule type="cellIs" dxfId="12" priority="10" operator="equal">
      <formula>"Alta"</formula>
    </cfRule>
    <cfRule type="cellIs" dxfId="11" priority="11" operator="equal">
      <formula>"Moderada"</formula>
    </cfRule>
    <cfRule type="cellIs" dxfId="10" priority="12" operator="equal">
      <formula>"Baja"</formula>
    </cfRule>
  </conditionalFormatting>
  <conditionalFormatting sqref="M36:M40">
    <cfRule type="cellIs" dxfId="9" priority="5" operator="equal">
      <formula>"Extrema"</formula>
    </cfRule>
    <cfRule type="cellIs" dxfId="8" priority="6" operator="equal">
      <formula>"Alta"</formula>
    </cfRule>
    <cfRule type="cellIs" dxfId="7" priority="7" operator="equal">
      <formula>"Moderada"</formula>
    </cfRule>
    <cfRule type="cellIs" dxfId="6" priority="8" operator="equal">
      <formula>"Baja"</formula>
    </cfRule>
  </conditionalFormatting>
  <conditionalFormatting sqref="N37:N40">
    <cfRule type="cellIs" dxfId="5" priority="1" operator="equal">
      <formula>"Extrema"</formula>
    </cfRule>
    <cfRule type="cellIs" dxfId="4" priority="2" operator="equal">
      <formula>"Alta"</formula>
    </cfRule>
    <cfRule type="cellIs" dxfId="3" priority="3" operator="equal">
      <formula>"Moderada"</formula>
    </cfRule>
    <cfRule type="cellIs" dxfId="2" priority="4" operator="equal">
      <formula>"Baja"</formula>
    </cfRule>
  </conditionalFormatting>
  <dataValidations count="3">
    <dataValidation allowBlank="1" showInputMessage="1" showErrorMessage="1" promptTitle="ATENCIÓN" prompt="ESCRIBA SOLO UN CONTROL POR CELDA. Puede indicar hasta 2 controles para cada vulnerabilidad (debilidad, falla o causa)" sqref="M21:M25 M37:M40" xr:uid="{00000000-0002-0000-0000-000000000000}"/>
    <dataValidation allowBlank="1" showInputMessage="1" showErrorMessage="1" promptTitle="ATENCIÓN" prompt="Registre un riesgo por cada fila" sqref="E11:E13 E8:E9 G8:G9 G11:G33 G35:G40" xr:uid="{00000000-0002-0000-0000-000001000000}"/>
    <dataValidation allowBlank="1" showInputMessage="1" showErrorMessage="1" promptTitle="ATENCIÓN" prompt="ESCRIBA SOLO UN CONTROL POR CELDA. Puede indicar hasta 2 controles por cada vulnerabilidad (debilidad, falla o causa)" sqref="M14:M15" xr:uid="{00000000-0002-0000-0000-000002000000}"/>
  </dataValidations>
  <printOptions horizontalCentered="1"/>
  <pageMargins left="0" right="0" top="0.35433070866141736" bottom="0.35433070866141736" header="0.31496062992125984" footer="0.31496062992125984"/>
  <pageSetup scale="25" orientation="landscape" r:id="rId1"/>
  <headerFooter>
    <oddFooter>&amp;LMapa de riesgos de gestión consolidado&amp;RPágina &amp;P de &amp;N</oddFooter>
  </headerFooter>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3000000}">
          <x14:formula1>
            <xm:f>DATOS!$A$2:$A$5</xm:f>
          </x14:formula1>
          <xm:sqref>B8:B9 B11:B33 B35:B40</xm:sqref>
        </x14:dataValidation>
        <x14:dataValidation type="list" allowBlank="1" showInputMessage="1" showErrorMessage="1" xr:uid="{00000000-0002-0000-0000-000004000000}">
          <x14:formula1>
            <xm:f>DATOS!$C$2:$C$10</xm:f>
          </x14:formula1>
          <xm:sqref>D8:D9 D11:D33 D35:D40</xm:sqref>
        </x14:dataValidation>
        <x14:dataValidation type="list" allowBlank="1" showInputMessage="1" showErrorMessage="1" xr:uid="{00000000-0002-0000-0000-000005000000}">
          <x14:formula1>
            <xm:f>DATOS!$B$2:$B$16</xm:f>
          </x14:formula1>
          <xm:sqref>C8:C9 C11:C33 C35:C40</xm:sqref>
        </x14:dataValidation>
        <x14:dataValidation type="list" allowBlank="1" showInputMessage="1" showErrorMessage="1" xr:uid="{00000000-0002-0000-0000-000006000000}">
          <x14:formula1>
            <xm:f>DATOS!$I$3:$I$7</xm:f>
          </x14:formula1>
          <xm:sqref>K8:K9 P8:P9 K35:K40 K11:K33 P11:P33 P35:P40</xm:sqref>
        </x14:dataValidation>
        <x14:dataValidation type="list" allowBlank="1" showInputMessage="1" showErrorMessage="1" xr:uid="{00000000-0002-0000-0000-000007000000}">
          <x14:formula1>
            <xm:f>DATOS!$G$3:$G$7</xm:f>
          </x14:formula1>
          <xm:sqref>J8:J9 O8:O9 J35:J40 J11:J33 O11:O33 O35:O40</xm:sqref>
        </x14:dataValidation>
        <x14:dataValidation type="list" allowBlank="1" showInputMessage="1" showErrorMessage="1" xr:uid="{00000000-0002-0000-0000-000008000000}">
          <x14:formula1>
            <xm:f>DATOS!$J$2:$J$4</xm:f>
          </x14:formula1>
          <xm:sqref>E3:F3</xm:sqref>
        </x14:dataValidation>
        <x14:dataValidation type="list" allowBlank="1" showInputMessage="1" showErrorMessage="1" xr:uid="{00000000-0002-0000-0000-000009000000}">
          <x14:formula1>
            <xm:f>DATOS!$D$2:$D$3</xm:f>
          </x14:formula1>
          <xm:sqref>I8:I9 I11:I33 I35:I40</xm:sqref>
        </x14:dataValidation>
        <x14:dataValidation type="list" allowBlank="1" showInputMessage="1" showErrorMessage="1" xr:uid="{00000000-0002-0000-0000-00000A000000}">
          <x14:formula1>
            <xm:f>DATOS!$E$2:$E$4</xm:f>
          </x14:formula1>
          <xm:sqref>N8:N40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workbookViewId="0">
      <selection activeCell="B7" sqref="B7"/>
    </sheetView>
  </sheetViews>
  <sheetFormatPr baseColWidth="10" defaultColWidth="11.5" defaultRowHeight="14" x14ac:dyDescent="0.2"/>
  <cols>
    <col min="1" max="1" width="24.5" style="16" customWidth="1"/>
    <col min="2" max="2" width="32.6640625" style="16" customWidth="1"/>
    <col min="3" max="4" width="24.5" style="16" customWidth="1"/>
    <col min="5" max="5" width="19.83203125" style="18" customWidth="1"/>
    <col min="6" max="6" width="10.5" style="18" customWidth="1"/>
    <col min="7" max="7" width="11.5" style="18" customWidth="1"/>
    <col min="8" max="8" width="10.5" style="18" customWidth="1"/>
    <col min="9" max="9" width="11.5" style="18" customWidth="1"/>
    <col min="10" max="10" width="15.33203125" style="18" customWidth="1"/>
    <col min="11" max="16384" width="11.5" style="16"/>
  </cols>
  <sheetData>
    <row r="1" spans="1:10" ht="14.25" customHeight="1" x14ac:dyDescent="0.2">
      <c r="A1" s="108" t="s">
        <v>11</v>
      </c>
      <c r="B1" s="108" t="s">
        <v>12</v>
      </c>
      <c r="C1" s="108" t="s">
        <v>13</v>
      </c>
      <c r="D1" s="108" t="s">
        <v>56</v>
      </c>
      <c r="E1" s="108" t="s">
        <v>57</v>
      </c>
      <c r="F1" s="171" t="s">
        <v>18</v>
      </c>
      <c r="G1" s="171"/>
      <c r="H1" s="171" t="s">
        <v>19</v>
      </c>
      <c r="I1" s="171"/>
      <c r="J1" s="108" t="s">
        <v>58</v>
      </c>
    </row>
    <row r="2" spans="1:10" ht="22.5" customHeight="1" x14ac:dyDescent="0.2">
      <c r="A2" s="17" t="s">
        <v>24</v>
      </c>
      <c r="B2" s="1" t="s">
        <v>59</v>
      </c>
      <c r="C2" s="18" t="s">
        <v>24</v>
      </c>
      <c r="D2" s="19" t="s">
        <v>36</v>
      </c>
      <c r="E2" s="40" t="s">
        <v>31</v>
      </c>
      <c r="J2" s="18" t="s">
        <v>3</v>
      </c>
    </row>
    <row r="3" spans="1:10" ht="22.5" customHeight="1" x14ac:dyDescent="0.2">
      <c r="A3" s="17" t="s">
        <v>33</v>
      </c>
      <c r="B3" s="1" t="s">
        <v>25</v>
      </c>
      <c r="C3" s="18" t="s">
        <v>60</v>
      </c>
      <c r="D3" s="19" t="s">
        <v>28</v>
      </c>
      <c r="E3" s="40" t="s">
        <v>45</v>
      </c>
      <c r="F3" s="21">
        <v>1</v>
      </c>
      <c r="G3" s="22" t="s">
        <v>32</v>
      </c>
      <c r="H3" s="20">
        <v>1</v>
      </c>
      <c r="I3" s="22" t="s">
        <v>61</v>
      </c>
      <c r="J3" s="1" t="s">
        <v>62</v>
      </c>
    </row>
    <row r="4" spans="1:10" ht="22.5" customHeight="1" x14ac:dyDescent="0.2">
      <c r="A4" s="17" t="s">
        <v>39</v>
      </c>
      <c r="B4" s="1" t="s">
        <v>55</v>
      </c>
      <c r="C4" s="18" t="s">
        <v>63</v>
      </c>
      <c r="D4" s="19"/>
      <c r="E4" s="40" t="s">
        <v>38</v>
      </c>
      <c r="F4" s="21">
        <v>2</v>
      </c>
      <c r="G4" s="23" t="s">
        <v>29</v>
      </c>
      <c r="H4" s="20">
        <v>2</v>
      </c>
      <c r="I4" s="23" t="s">
        <v>64</v>
      </c>
      <c r="J4" s="1" t="s">
        <v>65</v>
      </c>
    </row>
    <row r="5" spans="1:10" ht="22.5" customHeight="1" x14ac:dyDescent="0.2">
      <c r="A5" s="17" t="s">
        <v>54</v>
      </c>
      <c r="B5" s="1" t="s">
        <v>46</v>
      </c>
      <c r="C5" s="18" t="s">
        <v>66</v>
      </c>
      <c r="D5" s="19"/>
      <c r="E5" s="24"/>
      <c r="F5" s="21">
        <v>3</v>
      </c>
      <c r="G5" s="25" t="s">
        <v>37</v>
      </c>
      <c r="H5" s="21">
        <v>3</v>
      </c>
      <c r="I5" s="25" t="s">
        <v>67</v>
      </c>
      <c r="J5" s="26"/>
    </row>
    <row r="6" spans="1:10" ht="22.5" customHeight="1" x14ac:dyDescent="0.2">
      <c r="A6" s="19"/>
      <c r="B6" s="1" t="s">
        <v>40</v>
      </c>
      <c r="C6" s="18" t="s">
        <v>68</v>
      </c>
      <c r="D6" s="19"/>
      <c r="E6" s="24"/>
      <c r="F6" s="21">
        <v>4</v>
      </c>
      <c r="G6" s="27" t="s">
        <v>43</v>
      </c>
      <c r="H6" s="21">
        <v>4</v>
      </c>
      <c r="I6" s="27" t="s">
        <v>41</v>
      </c>
      <c r="J6" s="26"/>
    </row>
    <row r="7" spans="1:10" ht="22.5" customHeight="1" x14ac:dyDescent="0.2">
      <c r="A7" s="19"/>
      <c r="B7" s="1" t="s">
        <v>44</v>
      </c>
      <c r="C7" s="18" t="s">
        <v>69</v>
      </c>
      <c r="D7" s="19"/>
      <c r="E7" s="24"/>
      <c r="F7" s="21">
        <v>5</v>
      </c>
      <c r="G7" s="28" t="s">
        <v>70</v>
      </c>
      <c r="H7" s="21">
        <v>5</v>
      </c>
      <c r="I7" s="28" t="s">
        <v>30</v>
      </c>
      <c r="J7" s="26"/>
    </row>
    <row r="8" spans="1:10" ht="22.5" customHeight="1" x14ac:dyDescent="0.2">
      <c r="A8" s="19"/>
      <c r="B8" s="1" t="s">
        <v>48</v>
      </c>
      <c r="C8" s="18" t="s">
        <v>71</v>
      </c>
      <c r="D8" s="19"/>
      <c r="E8" s="24"/>
      <c r="F8" s="29"/>
      <c r="G8" s="29" t="s">
        <v>72</v>
      </c>
      <c r="I8" s="18" t="s">
        <v>72</v>
      </c>
      <c r="J8" s="26"/>
    </row>
    <row r="9" spans="1:10" ht="22.5" customHeight="1" x14ac:dyDescent="0.2">
      <c r="A9" s="19"/>
      <c r="B9" s="1" t="s">
        <v>73</v>
      </c>
      <c r="C9" s="16" t="s">
        <v>26</v>
      </c>
      <c r="D9" s="19"/>
      <c r="E9" s="24"/>
      <c r="H9" s="29"/>
      <c r="I9" s="29"/>
      <c r="J9" s="26"/>
    </row>
    <row r="10" spans="1:10" ht="22.5" customHeight="1" x14ac:dyDescent="0.2">
      <c r="A10" s="19"/>
      <c r="B10" s="1" t="s">
        <v>74</v>
      </c>
      <c r="C10" s="19" t="s">
        <v>75</v>
      </c>
      <c r="D10" s="19"/>
      <c r="E10" s="24"/>
      <c r="J10" s="26"/>
    </row>
    <row r="11" spans="1:10" ht="22.5" customHeight="1" x14ac:dyDescent="0.2">
      <c r="A11" s="19"/>
      <c r="B11" s="1" t="s">
        <v>51</v>
      </c>
      <c r="C11" s="19"/>
      <c r="D11" s="19"/>
      <c r="E11" s="24"/>
      <c r="J11" s="26"/>
    </row>
    <row r="12" spans="1:10" ht="22.5" customHeight="1" x14ac:dyDescent="0.2">
      <c r="A12" s="19"/>
      <c r="B12" s="1" t="s">
        <v>53</v>
      </c>
      <c r="C12" s="19"/>
      <c r="D12" s="19"/>
      <c r="E12" s="24"/>
      <c r="J12" s="26"/>
    </row>
    <row r="13" spans="1:10" ht="22.5" customHeight="1" x14ac:dyDescent="0.2">
      <c r="A13" s="19"/>
      <c r="B13" s="1" t="s">
        <v>42</v>
      </c>
      <c r="C13" s="19"/>
      <c r="D13" s="19"/>
      <c r="E13" s="24"/>
      <c r="F13" s="172" t="s">
        <v>76</v>
      </c>
      <c r="G13" s="172"/>
      <c r="H13" s="172"/>
      <c r="I13" s="172"/>
      <c r="J13" s="26"/>
    </row>
    <row r="14" spans="1:10" ht="22.5" customHeight="1" x14ac:dyDescent="0.2">
      <c r="A14" s="19"/>
      <c r="B14" s="1" t="s">
        <v>34</v>
      </c>
      <c r="C14" s="19"/>
      <c r="D14" s="19"/>
      <c r="E14" s="24"/>
      <c r="J14" s="26"/>
    </row>
    <row r="15" spans="1:10" ht="22.5" customHeight="1" x14ac:dyDescent="0.2">
      <c r="A15" s="19"/>
      <c r="B15" s="1" t="s">
        <v>77</v>
      </c>
      <c r="C15" s="19"/>
      <c r="D15" s="19"/>
      <c r="E15" s="24"/>
      <c r="F15" s="21">
        <v>5</v>
      </c>
      <c r="G15" s="28" t="s">
        <v>70</v>
      </c>
      <c r="H15" s="21">
        <v>5</v>
      </c>
      <c r="I15" s="28" t="s">
        <v>30</v>
      </c>
      <c r="J15" s="26"/>
    </row>
    <row r="16" spans="1:10" ht="22.5" customHeight="1" x14ac:dyDescent="0.2">
      <c r="A16" s="19"/>
      <c r="B16" s="1" t="s">
        <v>78</v>
      </c>
      <c r="C16" s="19"/>
      <c r="D16" s="19"/>
      <c r="E16" s="24"/>
      <c r="F16" s="21">
        <v>2</v>
      </c>
      <c r="G16" s="23" t="s">
        <v>29</v>
      </c>
      <c r="H16" s="20">
        <v>1</v>
      </c>
      <c r="I16" s="22" t="s">
        <v>61</v>
      </c>
      <c r="J16" s="26"/>
    </row>
    <row r="17" spans="1:10" ht="22.5" customHeight="1" x14ac:dyDescent="0.2">
      <c r="A17" s="19"/>
      <c r="B17" s="17"/>
      <c r="C17" s="19"/>
      <c r="D17" s="19"/>
      <c r="F17" s="21">
        <v>3</v>
      </c>
      <c r="G17" s="25" t="s">
        <v>37</v>
      </c>
      <c r="H17" s="21">
        <v>4</v>
      </c>
      <c r="I17" s="27" t="s">
        <v>41</v>
      </c>
    </row>
    <row r="18" spans="1:10" ht="22.5" customHeight="1" x14ac:dyDescent="0.2">
      <c r="A18" s="19"/>
      <c r="B18" s="17"/>
      <c r="C18" s="19"/>
      <c r="D18" s="19"/>
      <c r="F18" s="21">
        <v>4</v>
      </c>
      <c r="G18" s="27" t="s">
        <v>43</v>
      </c>
      <c r="H18" s="20">
        <v>2</v>
      </c>
      <c r="I18" s="23" t="s">
        <v>64</v>
      </c>
    </row>
    <row r="19" spans="1:10" ht="22.5" customHeight="1" x14ac:dyDescent="0.2">
      <c r="A19" s="19"/>
      <c r="B19" s="24"/>
      <c r="C19" s="19"/>
      <c r="D19" s="19"/>
      <c r="F19" s="21">
        <v>1</v>
      </c>
      <c r="G19" s="22" t="s">
        <v>32</v>
      </c>
      <c r="H19" s="21">
        <v>3</v>
      </c>
      <c r="I19" s="25" t="s">
        <v>67</v>
      </c>
    </row>
    <row r="20" spans="1:10" ht="22.5" customHeight="1" x14ac:dyDescent="0.2">
      <c r="A20" s="19"/>
      <c r="B20" s="17"/>
      <c r="C20" s="19"/>
      <c r="D20" s="19"/>
    </row>
    <row r="21" spans="1:10" ht="22.5" customHeight="1" x14ac:dyDescent="0.2">
      <c r="B21" s="17"/>
    </row>
    <row r="22" spans="1:10" ht="22.5" customHeight="1" x14ac:dyDescent="0.2">
      <c r="B22" s="17"/>
      <c r="E22" s="30" t="s">
        <v>70</v>
      </c>
      <c r="F22" s="31" t="s">
        <v>79</v>
      </c>
      <c r="G22" s="31" t="s">
        <v>79</v>
      </c>
      <c r="H22" s="32" t="s">
        <v>80</v>
      </c>
      <c r="I22" s="32" t="s">
        <v>80</v>
      </c>
      <c r="J22" s="32" t="s">
        <v>80</v>
      </c>
    </row>
    <row r="23" spans="1:10" ht="22.5" customHeight="1" x14ac:dyDescent="0.2">
      <c r="B23" s="17"/>
      <c r="E23" s="30" t="s">
        <v>43</v>
      </c>
      <c r="F23" s="33" t="s">
        <v>81</v>
      </c>
      <c r="G23" s="31" t="s">
        <v>79</v>
      </c>
      <c r="H23" s="31" t="s">
        <v>79</v>
      </c>
      <c r="I23" s="32" t="s">
        <v>80</v>
      </c>
      <c r="J23" s="32" t="s">
        <v>80</v>
      </c>
    </row>
    <row r="24" spans="1:10" ht="22.5" customHeight="1" x14ac:dyDescent="0.2">
      <c r="B24" s="17"/>
      <c r="E24" s="30" t="s">
        <v>37</v>
      </c>
      <c r="F24" s="34" t="s">
        <v>82</v>
      </c>
      <c r="G24" s="33" t="s">
        <v>81</v>
      </c>
      <c r="H24" s="31" t="s">
        <v>79</v>
      </c>
      <c r="I24" s="32" t="s">
        <v>80</v>
      </c>
      <c r="J24" s="32" t="s">
        <v>80</v>
      </c>
    </row>
    <row r="25" spans="1:10" ht="22.5" customHeight="1" x14ac:dyDescent="0.2">
      <c r="B25" s="17"/>
      <c r="E25" s="30" t="s">
        <v>29</v>
      </c>
      <c r="F25" s="34" t="s">
        <v>82</v>
      </c>
      <c r="G25" s="34" t="s">
        <v>82</v>
      </c>
      <c r="H25" s="33" t="s">
        <v>81</v>
      </c>
      <c r="I25" s="31" t="s">
        <v>79</v>
      </c>
      <c r="J25" s="32" t="s">
        <v>80</v>
      </c>
    </row>
    <row r="26" spans="1:10" ht="22.5" customHeight="1" x14ac:dyDescent="0.2">
      <c r="B26" s="17"/>
      <c r="E26" s="30" t="s">
        <v>32</v>
      </c>
      <c r="F26" s="34" t="s">
        <v>82</v>
      </c>
      <c r="G26" s="34" t="s">
        <v>82</v>
      </c>
      <c r="H26" s="33" t="s">
        <v>81</v>
      </c>
      <c r="I26" s="31" t="s">
        <v>79</v>
      </c>
      <c r="J26" s="32" t="s">
        <v>80</v>
      </c>
    </row>
    <row r="27" spans="1:10" ht="22.5" customHeight="1" x14ac:dyDescent="0.2">
      <c r="B27" s="17"/>
      <c r="E27" s="35"/>
      <c r="F27" s="30" t="s">
        <v>61</v>
      </c>
      <c r="G27" s="30" t="s">
        <v>64</v>
      </c>
      <c r="H27" s="30" t="s">
        <v>67</v>
      </c>
      <c r="I27" s="30" t="s">
        <v>41</v>
      </c>
      <c r="J27" s="30" t="s">
        <v>30</v>
      </c>
    </row>
    <row r="28" spans="1:10" x14ac:dyDescent="0.2">
      <c r="B28" s="17"/>
    </row>
    <row r="29" spans="1:10" x14ac:dyDescent="0.2">
      <c r="B29" s="17"/>
    </row>
    <row r="30" spans="1:10" x14ac:dyDescent="0.2">
      <c r="B30" s="17"/>
    </row>
    <row r="31" spans="1:10" x14ac:dyDescent="0.2">
      <c r="B31" s="17"/>
    </row>
    <row r="32" spans="1:10" x14ac:dyDescent="0.2">
      <c r="B32" s="17"/>
    </row>
  </sheetData>
  <mergeCells count="3">
    <mergeCell ref="F1:G1"/>
    <mergeCell ref="H1:I1"/>
    <mergeCell ref="F13:I13"/>
  </mergeCells>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21"/>
  <sheetViews>
    <sheetView showGridLines="0" showRowColHeaders="0" zoomScale="95" zoomScaleNormal="95" workbookViewId="0">
      <selection sqref="A1:B1"/>
    </sheetView>
  </sheetViews>
  <sheetFormatPr baseColWidth="10" defaultColWidth="0" defaultRowHeight="32.25" customHeight="1" zeroHeight="1" x14ac:dyDescent="0.25"/>
  <cols>
    <col min="1" max="1" width="16.5" style="2" customWidth="1"/>
    <col min="2" max="2" width="13.5" style="2" customWidth="1"/>
    <col min="3" max="3" width="11.5" style="2" customWidth="1"/>
    <col min="4" max="8" width="10.6640625" style="2" customWidth="1"/>
    <col min="9" max="9" width="2.5" style="2" customWidth="1"/>
    <col min="10" max="10" width="7.1640625" style="2" customWidth="1"/>
    <col min="11" max="11" width="14.83203125" style="2" customWidth="1"/>
    <col min="12" max="12" width="4.83203125" style="2" customWidth="1"/>
    <col min="13" max="13" width="11.5" style="2" customWidth="1"/>
    <col min="14" max="14" width="20.5" style="2" customWidth="1"/>
    <col min="15" max="16" width="11.5" style="2" customWidth="1"/>
    <col min="17" max="21" width="10.6640625" style="2" customWidth="1"/>
    <col min="22" max="22" width="2.5" style="2" customWidth="1"/>
    <col min="23" max="23" width="7.1640625" style="2" customWidth="1"/>
    <col min="24" max="24" width="14.83203125" style="2" customWidth="1"/>
    <col min="25" max="25" width="4.83203125" style="2" customWidth="1"/>
    <col min="26" max="16384" width="11.5" style="2" hidden="1"/>
  </cols>
  <sheetData>
    <row r="1" spans="1:25" ht="61.5" customHeight="1" x14ac:dyDescent="0.25">
      <c r="A1" s="178"/>
      <c r="B1" s="179"/>
      <c r="C1" s="180" t="s">
        <v>102</v>
      </c>
      <c r="D1" s="181"/>
      <c r="E1" s="181"/>
      <c r="F1" s="181"/>
      <c r="G1" s="181"/>
      <c r="H1" s="181"/>
      <c r="I1" s="181"/>
      <c r="J1" s="181"/>
      <c r="K1" s="181"/>
      <c r="L1" s="181"/>
      <c r="M1" s="181"/>
      <c r="N1" s="181"/>
      <c r="O1" s="181"/>
      <c r="P1" s="181"/>
      <c r="Q1" s="181"/>
      <c r="R1" s="181"/>
      <c r="S1" s="181"/>
      <c r="T1" s="181"/>
      <c r="U1" s="181"/>
      <c r="V1" s="181"/>
      <c r="W1" s="181"/>
      <c r="X1" s="49"/>
      <c r="Y1" s="50"/>
    </row>
    <row r="2" spans="1:25" ht="7" customHeight="1" x14ac:dyDescent="0.25">
      <c r="A2" s="3"/>
      <c r="B2" s="4"/>
      <c r="C2" s="4"/>
      <c r="D2" s="4"/>
      <c r="E2" s="4"/>
      <c r="F2" s="4"/>
      <c r="G2" s="4"/>
      <c r="H2" s="4"/>
      <c r="I2" s="4"/>
      <c r="J2" s="5"/>
      <c r="K2" s="5"/>
      <c r="L2" s="5"/>
      <c r="M2" s="5"/>
      <c r="N2" s="5"/>
      <c r="O2" s="5"/>
      <c r="P2" s="5"/>
      <c r="Q2" s="5"/>
      <c r="R2" s="5"/>
      <c r="S2" s="5"/>
      <c r="T2" s="5"/>
      <c r="U2" s="5"/>
      <c r="V2" s="5"/>
      <c r="W2" s="5"/>
      <c r="X2" s="5"/>
      <c r="Y2" s="6"/>
    </row>
    <row r="3" spans="1:25" ht="28.5" customHeight="1" x14ac:dyDescent="0.25">
      <c r="A3" s="39" t="s">
        <v>83</v>
      </c>
      <c r="B3" s="55">
        <f>'MAPA DE RIESGOS CONSOLIDADO'!C3</f>
        <v>2022</v>
      </c>
      <c r="C3" s="7"/>
      <c r="D3" s="7"/>
      <c r="E3" s="7"/>
      <c r="F3" s="7"/>
      <c r="G3" s="7"/>
      <c r="H3" s="7"/>
      <c r="I3" s="7"/>
      <c r="J3" s="5"/>
      <c r="K3" s="5"/>
      <c r="L3" s="5"/>
      <c r="M3" s="5"/>
      <c r="N3" s="5"/>
      <c r="O3" s="5"/>
      <c r="P3" s="5"/>
      <c r="Q3" s="5"/>
      <c r="R3" s="5"/>
      <c r="S3" s="5"/>
      <c r="T3" s="5"/>
      <c r="U3" s="5"/>
      <c r="V3" s="5"/>
      <c r="W3" s="5"/>
      <c r="X3" s="5"/>
      <c r="Y3" s="6"/>
    </row>
    <row r="4" spans="1:25" ht="7" customHeight="1" x14ac:dyDescent="0.25">
      <c r="A4" s="8"/>
      <c r="B4" s="5"/>
      <c r="C4" s="5"/>
      <c r="D4" s="5"/>
      <c r="E4" s="5"/>
      <c r="F4" s="5"/>
      <c r="G4" s="5"/>
      <c r="H4" s="5"/>
      <c r="I4" s="5"/>
      <c r="J4" s="5"/>
      <c r="K4" s="5"/>
      <c r="L4" s="5"/>
      <c r="M4" s="9"/>
      <c r="N4" s="5"/>
      <c r="O4" s="5"/>
      <c r="P4" s="5"/>
      <c r="Q4" s="5"/>
      <c r="R4" s="5"/>
      <c r="S4" s="5"/>
      <c r="T4" s="5"/>
      <c r="U4" s="5"/>
      <c r="V4" s="5"/>
      <c r="W4" s="5"/>
      <c r="X4" s="5"/>
      <c r="Y4" s="6"/>
    </row>
    <row r="5" spans="1:25" ht="47.25" customHeight="1" x14ac:dyDescent="0.25">
      <c r="A5" s="173" t="s">
        <v>84</v>
      </c>
      <c r="B5" s="174"/>
      <c r="C5" s="175"/>
      <c r="D5" s="56"/>
      <c r="E5" s="57"/>
      <c r="F5" s="57"/>
      <c r="G5" s="57"/>
      <c r="H5" s="57"/>
      <c r="I5" s="57"/>
      <c r="J5" s="57"/>
      <c r="K5" s="57"/>
      <c r="L5" s="58"/>
      <c r="M5" s="9"/>
      <c r="N5" s="176" t="s">
        <v>85</v>
      </c>
      <c r="O5" s="176"/>
      <c r="P5" s="176"/>
      <c r="Q5" s="56"/>
      <c r="R5" s="57"/>
      <c r="S5" s="57"/>
      <c r="T5" s="57"/>
      <c r="U5" s="57"/>
      <c r="V5" s="57"/>
      <c r="W5" s="57"/>
      <c r="X5" s="57"/>
      <c r="Y5" s="58"/>
    </row>
    <row r="6" spans="1:25" ht="32.25" customHeight="1" x14ac:dyDescent="0.25">
      <c r="A6" s="66" t="s">
        <v>86</v>
      </c>
      <c r="B6" s="74">
        <f>COUNTIF('MAPA DE RIESGOS CONSOLIDADO'!$L$8:$L$40,"Extrema")</f>
        <v>12</v>
      </c>
      <c r="C6" s="67">
        <f>IFERROR(B6/B$10,"")</f>
        <v>0.8571428571428571</v>
      </c>
      <c r="D6" s="59"/>
      <c r="E6" s="5"/>
      <c r="F6" s="5"/>
      <c r="G6" s="5"/>
      <c r="H6" s="5"/>
      <c r="I6" s="5"/>
      <c r="J6" s="5"/>
      <c r="K6" s="5"/>
      <c r="L6" s="60"/>
      <c r="M6" s="9"/>
      <c r="N6" s="66" t="s">
        <v>86</v>
      </c>
      <c r="O6" s="74">
        <f>COUNTIF('MAPA DE RIESGOS CONSOLIDADO'!$Q$8:$Q$40,"Extrema")</f>
        <v>6</v>
      </c>
      <c r="P6" s="64">
        <f>IFERROR(O6/O$10,"")</f>
        <v>0.42857142857142855</v>
      </c>
      <c r="Q6" s="59"/>
      <c r="R6" s="5"/>
      <c r="S6" s="5"/>
      <c r="T6" s="5"/>
      <c r="U6" s="5"/>
      <c r="V6" s="5"/>
      <c r="W6" s="5"/>
      <c r="X6" s="5"/>
      <c r="Y6" s="60"/>
    </row>
    <row r="7" spans="1:25" ht="32.25" customHeight="1" x14ac:dyDescent="0.25">
      <c r="A7" s="68" t="s">
        <v>87</v>
      </c>
      <c r="B7" s="75">
        <f>COUNTIF('MAPA DE RIESGOS CONSOLIDADO'!$L$8:$L$40,"Alta")</f>
        <v>2</v>
      </c>
      <c r="C7" s="67">
        <f t="shared" ref="C7:C9" si="0">IFERROR(B7/B$10,"")</f>
        <v>0.14285714285714285</v>
      </c>
      <c r="D7" s="59"/>
      <c r="E7" s="5"/>
      <c r="F7" s="5"/>
      <c r="G7" s="5"/>
      <c r="H7" s="5"/>
      <c r="I7" s="5"/>
      <c r="J7" s="5"/>
      <c r="K7" s="5"/>
      <c r="L7" s="60"/>
      <c r="M7" s="9"/>
      <c r="N7" s="68" t="s">
        <v>87</v>
      </c>
      <c r="O7" s="75">
        <f>COUNTIF('MAPA DE RIESGOS CONSOLIDADO'!$Q$8:$Q$40,"Alta")</f>
        <v>8</v>
      </c>
      <c r="P7" s="64">
        <f t="shared" ref="P7:P9" si="1">IFERROR(O7/O$10,"")</f>
        <v>0.5714285714285714</v>
      </c>
      <c r="Q7" s="59"/>
      <c r="R7" s="5"/>
      <c r="S7" s="5"/>
      <c r="T7" s="5"/>
      <c r="U7" s="5"/>
      <c r="V7" s="5"/>
      <c r="W7" s="5"/>
      <c r="X7" s="5"/>
      <c r="Y7" s="60"/>
    </row>
    <row r="8" spans="1:25" ht="32.25" customHeight="1" x14ac:dyDescent="0.25">
      <c r="A8" s="69" t="s">
        <v>88</v>
      </c>
      <c r="B8" s="76">
        <f>COUNTIF('MAPA DE RIESGOS CONSOLIDADO'!$L$8:$L$40,"Moderada")</f>
        <v>0</v>
      </c>
      <c r="C8" s="67">
        <f t="shared" si="0"/>
        <v>0</v>
      </c>
      <c r="D8" s="59"/>
      <c r="E8" s="5"/>
      <c r="F8" s="5"/>
      <c r="G8" s="5"/>
      <c r="H8" s="5"/>
      <c r="I8" s="5"/>
      <c r="J8" s="5"/>
      <c r="K8" s="5"/>
      <c r="L8" s="60"/>
      <c r="M8" s="9"/>
      <c r="N8" s="69" t="s">
        <v>88</v>
      </c>
      <c r="O8" s="76">
        <f>COUNTIF('MAPA DE RIESGOS CONSOLIDADO'!$Q$8:$Q$40,"Moderada")</f>
        <v>0</v>
      </c>
      <c r="P8" s="64">
        <f t="shared" si="1"/>
        <v>0</v>
      </c>
      <c r="Q8" s="59"/>
      <c r="R8" s="5"/>
      <c r="S8" s="5"/>
      <c r="T8" s="5"/>
      <c r="U8" s="5"/>
      <c r="V8" s="5"/>
      <c r="W8" s="5"/>
      <c r="X8" s="5"/>
      <c r="Y8" s="60"/>
    </row>
    <row r="9" spans="1:25" ht="32.25" customHeight="1" x14ac:dyDescent="0.25">
      <c r="A9" s="70" t="s">
        <v>89</v>
      </c>
      <c r="B9" s="77">
        <f>COUNTIF('MAPA DE RIESGOS CONSOLIDADO'!$L$8:$L$40,"Baja")</f>
        <v>0</v>
      </c>
      <c r="C9" s="67">
        <f t="shared" si="0"/>
        <v>0</v>
      </c>
      <c r="D9" s="59"/>
      <c r="E9" s="5"/>
      <c r="F9" s="5"/>
      <c r="G9" s="5"/>
      <c r="H9" s="5"/>
      <c r="I9" s="5"/>
      <c r="J9" s="5"/>
      <c r="K9" s="5"/>
      <c r="L9" s="60"/>
      <c r="M9" s="9"/>
      <c r="N9" s="70" t="s">
        <v>89</v>
      </c>
      <c r="O9" s="77">
        <f>COUNTIF('MAPA DE RIESGOS CONSOLIDADO'!$Q$8:$Q$40,"Baja")</f>
        <v>0</v>
      </c>
      <c r="P9" s="64">
        <f t="shared" si="1"/>
        <v>0</v>
      </c>
      <c r="Q9" s="59"/>
      <c r="R9" s="5"/>
      <c r="S9" s="5"/>
      <c r="T9" s="5"/>
      <c r="U9" s="5"/>
      <c r="V9" s="5"/>
      <c r="W9" s="5"/>
      <c r="X9" s="5"/>
      <c r="Y9" s="60"/>
    </row>
    <row r="10" spans="1:25" ht="32.25" customHeight="1" x14ac:dyDescent="0.25">
      <c r="A10" s="71" t="s">
        <v>90</v>
      </c>
      <c r="B10" s="72">
        <f>SUBTOTAL(9,B6:B9)</f>
        <v>14</v>
      </c>
      <c r="C10" s="73">
        <f>SUBTOTAL(9,C6:C9)</f>
        <v>1</v>
      </c>
      <c r="D10" s="61"/>
      <c r="E10" s="62"/>
      <c r="F10" s="62"/>
      <c r="G10" s="62"/>
      <c r="H10" s="62"/>
      <c r="I10" s="62"/>
      <c r="J10" s="62"/>
      <c r="K10" s="62"/>
      <c r="L10" s="63"/>
      <c r="M10" s="9"/>
      <c r="N10" s="71" t="s">
        <v>90</v>
      </c>
      <c r="O10" s="78">
        <f>SUBTOTAL(9,O6:O9)</f>
        <v>14</v>
      </c>
      <c r="P10" s="65">
        <f>SUBTOTAL(9,P6:P9)</f>
        <v>1</v>
      </c>
      <c r="Q10" s="61"/>
      <c r="R10" s="62"/>
      <c r="S10" s="62"/>
      <c r="T10" s="62"/>
      <c r="U10" s="62"/>
      <c r="V10" s="62"/>
      <c r="W10" s="62"/>
      <c r="X10" s="62"/>
      <c r="Y10" s="63"/>
    </row>
    <row r="11" spans="1:25" ht="32.25" customHeight="1" x14ac:dyDescent="0.25">
      <c r="A11" s="8"/>
      <c r="B11" s="5"/>
      <c r="C11" s="5"/>
      <c r="D11" s="5"/>
      <c r="E11" s="5"/>
      <c r="F11" s="5"/>
      <c r="G11" s="5"/>
      <c r="H11" s="5"/>
      <c r="I11" s="5"/>
      <c r="J11" s="5"/>
      <c r="K11" s="5"/>
      <c r="L11" s="5"/>
      <c r="M11" s="9"/>
      <c r="N11" s="5"/>
      <c r="O11" s="5"/>
      <c r="P11" s="5"/>
      <c r="Q11" s="5"/>
      <c r="R11" s="5"/>
      <c r="S11" s="5"/>
      <c r="T11" s="5"/>
      <c r="U11" s="5"/>
      <c r="V11" s="5"/>
      <c r="W11" s="5"/>
      <c r="X11" s="5"/>
      <c r="Y11" s="6"/>
    </row>
    <row r="12" spans="1:25" ht="53.25" customHeight="1" x14ac:dyDescent="0.25">
      <c r="A12" s="176" t="s">
        <v>91</v>
      </c>
      <c r="B12" s="176"/>
      <c r="C12" s="176"/>
      <c r="D12" s="176"/>
      <c r="E12" s="176"/>
      <c r="F12" s="176"/>
      <c r="G12" s="176"/>
      <c r="H12" s="176"/>
      <c r="I12" s="176"/>
      <c r="J12" s="176"/>
      <c r="K12" s="177"/>
      <c r="L12" s="176"/>
      <c r="M12" s="10"/>
      <c r="N12" s="176" t="s">
        <v>92</v>
      </c>
      <c r="O12" s="176"/>
      <c r="P12" s="176"/>
      <c r="Q12" s="176"/>
      <c r="R12" s="176"/>
      <c r="S12" s="176"/>
      <c r="T12" s="176"/>
      <c r="U12" s="176"/>
      <c r="V12" s="176"/>
      <c r="W12" s="176"/>
      <c r="X12" s="177"/>
      <c r="Y12" s="176"/>
    </row>
    <row r="13" spans="1:25" s="13" customFormat="1" ht="32.25" customHeight="1" thickBot="1" x14ac:dyDescent="0.3">
      <c r="A13" s="79"/>
      <c r="B13" s="80"/>
      <c r="C13" s="80"/>
      <c r="D13" s="81"/>
      <c r="E13" s="81"/>
      <c r="F13" s="82"/>
      <c r="G13" s="82"/>
      <c r="H13" s="82"/>
      <c r="I13" s="83"/>
      <c r="J13" s="83"/>
      <c r="K13" s="80"/>
      <c r="L13" s="84"/>
      <c r="M13" s="12"/>
      <c r="N13" s="79"/>
      <c r="O13" s="80"/>
      <c r="P13" s="80"/>
      <c r="Q13" s="81"/>
      <c r="R13" s="81"/>
      <c r="S13" s="82"/>
      <c r="T13" s="82"/>
      <c r="U13" s="82"/>
      <c r="V13" s="83"/>
      <c r="W13" s="83"/>
      <c r="X13" s="83"/>
      <c r="Y13" s="84"/>
    </row>
    <row r="14" spans="1:25" s="13" customFormat="1" ht="41.25" customHeight="1" thickTop="1" thickBot="1" x14ac:dyDescent="0.3">
      <c r="A14" s="85"/>
      <c r="B14" s="41"/>
      <c r="C14" s="43" t="s">
        <v>70</v>
      </c>
      <c r="D14" s="37">
        <f>COUNTIFS('MAPA DE RIESGOS CONSOLIDADO'!$J$8:$J$40,"Casi seguro",'MAPA DE RIESGOS CONSOLIDADO'!$K$8:$K$40,"Insignificante")</f>
        <v>0</v>
      </c>
      <c r="E14" s="37">
        <f>COUNTIFS('MAPA DE RIESGOS CONSOLIDADO'!$J$8:$J$40,"Casi seguro",'MAPA DE RIESGOS CONSOLIDADO'!$K$8:$K$40,"Menor")</f>
        <v>0</v>
      </c>
      <c r="F14" s="36">
        <f>COUNTIFS('MAPA DE RIESGOS CONSOLIDADO'!$J$8:$J$40,"Casi seguro",'MAPA DE RIESGOS CONSOLIDADO'!$K$8:$K$40,"Moderado")</f>
        <v>0</v>
      </c>
      <c r="G14" s="36">
        <f>COUNTIFS('MAPA DE RIESGOS CONSOLIDADO'!$J$8:$J$40,"Casi seguro",'MAPA DE RIESGOS CONSOLIDADO'!$K$8:$K$40,"Mayor")</f>
        <v>0</v>
      </c>
      <c r="H14" s="36">
        <f>COUNTIFS('MAPA DE RIESGOS CONSOLIDADO'!$J$8:$J$40,"Casi seguro",'MAPA DE RIESGOS CONSOLIDADO'!$K$8:$K$40,"Catastrófico")</f>
        <v>1</v>
      </c>
      <c r="I14" s="11"/>
      <c r="J14" s="36">
        <f>F14+G14+H14+G15+H15+G16+H16+H17+H18</f>
        <v>12</v>
      </c>
      <c r="K14" s="44" t="s">
        <v>86</v>
      </c>
      <c r="L14" s="86"/>
      <c r="M14" s="12"/>
      <c r="N14" s="85"/>
      <c r="O14" s="41"/>
      <c r="P14" s="43" t="s">
        <v>70</v>
      </c>
      <c r="Q14" s="37">
        <f>COUNTIFS('MAPA DE RIESGOS CONSOLIDADO'!$O$8:$O$40,"Casi seguro",'MAPA DE RIESGOS CONSOLIDADO'!$P$8:$P$40,"Insignificante")</f>
        <v>0</v>
      </c>
      <c r="R14" s="37">
        <f>COUNTIFS('MAPA DE RIESGOS CONSOLIDADO'!$O$8:$O$40,"Casi seguro",'MAPA DE RIESGOS CONSOLIDADO'!$P$8:$P$40,"Menor")</f>
        <v>0</v>
      </c>
      <c r="S14" s="36">
        <f>COUNTIFS('MAPA DE RIESGOS CONSOLIDADO'!$O$8:$O$40,"Casi seguro",'MAPA DE RIESGOS CONSOLIDADO'!$P$8:$P$40,"Moderado")</f>
        <v>0</v>
      </c>
      <c r="T14" s="36">
        <f>COUNTIFS('MAPA DE RIESGOS CONSOLIDADO'!$O$8:$O$40,"Casi seguro",'MAPA DE RIESGOS CONSOLIDADO'!$P$8:$P$40,"Mayor")</f>
        <v>0</v>
      </c>
      <c r="U14" s="36">
        <f>COUNTIFS('MAPA DE RIESGOS CONSOLIDADO'!$O$8:$O$40,"Casi seguro",'MAPA DE RIESGOS CONSOLIDADO'!$P$8:$P$40,"Catastrófico")</f>
        <v>0</v>
      </c>
      <c r="V14" s="11"/>
      <c r="W14" s="36">
        <f>S14+T14+U14+T15+U15+T16+U16+U17+U18</f>
        <v>6</v>
      </c>
      <c r="X14" s="44" t="s">
        <v>86</v>
      </c>
      <c r="Y14" s="86"/>
    </row>
    <row r="15" spans="1:25" s="13" customFormat="1" ht="41.25" customHeight="1" thickTop="1" thickBot="1" x14ac:dyDescent="0.3">
      <c r="A15" s="85"/>
      <c r="B15" s="41"/>
      <c r="C15" s="43" t="s">
        <v>43</v>
      </c>
      <c r="D15" s="45">
        <f>COUNTIFS('MAPA DE RIESGOS CONSOLIDADO'!$J$8:$J$40,"Probable",'MAPA DE RIESGOS CONSOLIDADO'!$K$8:$K$40,"Insignificante")</f>
        <v>0</v>
      </c>
      <c r="E15" s="37">
        <f>COUNTIFS('MAPA DE RIESGOS CONSOLIDADO'!$J$8:$J$40,"Probable",'MAPA DE RIESGOS CONSOLIDADO'!$K$8:$K$40,"Menor")</f>
        <v>0</v>
      </c>
      <c r="F15" s="37">
        <f>COUNTIFS('MAPA DE RIESGOS CONSOLIDADO'!$J$8:$J$40,"Probable",'MAPA DE RIESGOS CONSOLIDADO'!$K$8:$K$40,"Moderado")</f>
        <v>0</v>
      </c>
      <c r="G15" s="36">
        <f>COUNTIFS('MAPA DE RIESGOS CONSOLIDADO'!$J$8:$J$40,"Probable",'MAPA DE RIESGOS CONSOLIDADO'!$K$8:$K$40,"Mayor")</f>
        <v>0</v>
      </c>
      <c r="H15" s="36">
        <f>COUNTIFS('MAPA DE RIESGOS CONSOLIDADO'!$J$8:$J$40,"Probable",'MAPA DE RIESGOS CONSOLIDADO'!$K$8:$K$40,"Catastrófico")</f>
        <v>1</v>
      </c>
      <c r="I15" s="11"/>
      <c r="J15" s="37">
        <f>D14+E14+E15+F15+F16+G17+G18</f>
        <v>2</v>
      </c>
      <c r="K15" s="44" t="s">
        <v>87</v>
      </c>
      <c r="L15" s="86"/>
      <c r="M15" s="12"/>
      <c r="N15" s="85"/>
      <c r="O15" s="41"/>
      <c r="P15" s="43" t="s">
        <v>43</v>
      </c>
      <c r="Q15" s="45">
        <f>COUNTIFS('MAPA DE RIESGOS CONSOLIDADO'!$O$8:$O$40,"Probable",'MAPA DE RIESGOS CONSOLIDADO'!$P$8:$P$40,"Insignificante")</f>
        <v>0</v>
      </c>
      <c r="R15" s="37">
        <f>COUNTIFS('MAPA DE RIESGOS CONSOLIDADO'!$O$8:$O$40,"Probable",'MAPA DE RIESGOS CONSOLIDADO'!$P$8:$P$40,"Menor")</f>
        <v>0</v>
      </c>
      <c r="S15" s="37">
        <f>COUNTIFS('MAPA DE RIESGOS CONSOLIDADO'!$O$8:$O$40,"Probable",'MAPA DE RIESGOS CONSOLIDADO'!$P$8:$P$40,"Moderado")</f>
        <v>0</v>
      </c>
      <c r="T15" s="36">
        <f>COUNTIFS('MAPA DE RIESGOS CONSOLIDADO'!$O$8:$O$40,"Probable",'MAPA DE RIESGOS CONSOLIDADO'!$P$8:$P$40,"Mayor")</f>
        <v>0</v>
      </c>
      <c r="U15" s="36">
        <f>COUNTIFS('MAPA DE RIESGOS CONSOLIDADO'!$O$8:$O$40,"Probable",'MAPA DE RIESGOS CONSOLIDADO'!$P$8:$P$40,"Catastrófico")</f>
        <v>1</v>
      </c>
      <c r="V15" s="11"/>
      <c r="W15" s="37">
        <f>Q14+R14+R15+S15+S16+T17+T18</f>
        <v>8</v>
      </c>
      <c r="X15" s="44" t="s">
        <v>87</v>
      </c>
      <c r="Y15" s="86"/>
    </row>
    <row r="16" spans="1:25" s="13" customFormat="1" ht="41.25" customHeight="1" thickTop="1" thickBot="1" x14ac:dyDescent="0.3">
      <c r="A16" s="85"/>
      <c r="B16" s="41"/>
      <c r="C16" s="43" t="s">
        <v>37</v>
      </c>
      <c r="D16" s="46">
        <f>COUNTIFS('MAPA DE RIESGOS CONSOLIDADO'!$J$8:$J$40,"Posible",'MAPA DE RIESGOS CONSOLIDADO'!$K$8:$K$40,"Insignificante")</f>
        <v>0</v>
      </c>
      <c r="E16" s="45">
        <f>COUNTIFS('MAPA DE RIESGOS CONSOLIDADO'!$J$8:$J$40,"Posible",'MAPA DE RIESGOS CONSOLIDADO'!$K$8:$K$40,"Menor")</f>
        <v>0</v>
      </c>
      <c r="F16" s="37">
        <f>COUNTIFS('MAPA DE RIESGOS CONSOLIDADO'!$J$8:$J$40,"Posible",'MAPA DE RIESGOS CONSOLIDADO'!$K$8:$K$40,"Moderado")</f>
        <v>0</v>
      </c>
      <c r="G16" s="36">
        <f>COUNTIFS('MAPA DE RIESGOS CONSOLIDADO'!$J$8:$J$40,"Posible",'MAPA DE RIESGOS CONSOLIDADO'!$K$8:$K$40,"Mayor")</f>
        <v>6</v>
      </c>
      <c r="H16" s="36">
        <f>COUNTIFS('MAPA DE RIESGOS CONSOLIDADO'!$J$8:$J$40,"Posible",'MAPA DE RIESGOS CONSOLIDADO'!$K$8:$K$40,"Catastrófico")</f>
        <v>2</v>
      </c>
      <c r="I16" s="11"/>
      <c r="J16" s="45">
        <f>D15+E16+F17+F18</f>
        <v>0</v>
      </c>
      <c r="K16" s="44" t="s">
        <v>88</v>
      </c>
      <c r="L16" s="86"/>
      <c r="M16" s="12"/>
      <c r="N16" s="85"/>
      <c r="O16" s="41"/>
      <c r="P16" s="43" t="s">
        <v>37</v>
      </c>
      <c r="Q16" s="46">
        <f>COUNTIFS('MAPA DE RIESGOS CONSOLIDADO'!$O$8:$O$40,"Posible",'MAPA DE RIESGOS CONSOLIDADO'!$P$8:$P$40,"Insignificante")</f>
        <v>0</v>
      </c>
      <c r="R16" s="45">
        <f>COUNTIFS('MAPA DE RIESGOS CONSOLIDADO'!$O$8:$O$40,"Posible",'MAPA DE RIESGOS CONSOLIDADO'!$P$8:$P$40,"Menor")</f>
        <v>0</v>
      </c>
      <c r="S16" s="37">
        <f>COUNTIFS('MAPA DE RIESGOS CONSOLIDADO'!$O$8:$O$40,"Posible",'MAPA DE RIESGOS CONSOLIDADO'!$P$8:$P$40,"Moderado")</f>
        <v>0</v>
      </c>
      <c r="T16" s="36">
        <f>COUNTIFS('MAPA DE RIESGOS CONSOLIDADO'!$O$8:$O$40,"Posible",'MAPA DE RIESGOS CONSOLIDADO'!$P$8:$P$40,"Mayor")</f>
        <v>0</v>
      </c>
      <c r="U16" s="36">
        <f>COUNTIFS('MAPA DE RIESGOS CONSOLIDADO'!$O$8:$O$40,"Posible",'MAPA DE RIESGOS CONSOLIDADO'!$P$8:$P$40,"Catastrófico")</f>
        <v>0</v>
      </c>
      <c r="V16" s="11"/>
      <c r="W16" s="45">
        <f>Q15+R16+S17+S18</f>
        <v>0</v>
      </c>
      <c r="X16" s="44" t="s">
        <v>88</v>
      </c>
      <c r="Y16" s="86"/>
    </row>
    <row r="17" spans="1:25" s="13" customFormat="1" ht="41.25" customHeight="1" thickTop="1" thickBot="1" x14ac:dyDescent="0.3">
      <c r="A17" s="85"/>
      <c r="B17" s="41"/>
      <c r="C17" s="43" t="s">
        <v>29</v>
      </c>
      <c r="D17" s="46">
        <f>COUNTIFS('MAPA DE RIESGOS CONSOLIDADO'!$J$8:$J$40,"Improbable",'MAPA DE RIESGOS CONSOLIDADO'!$K$8:$K$40,"Insignificante")</f>
        <v>0</v>
      </c>
      <c r="E17" s="46">
        <f>COUNTIFS('MAPA DE RIESGOS CONSOLIDADO'!$J$8:$J$40,"Improbable",'MAPA DE RIESGOS CONSOLIDADO'!$K$8:$K$40,"Menor")</f>
        <v>0</v>
      </c>
      <c r="F17" s="45">
        <f>COUNTIFS('MAPA DE RIESGOS CONSOLIDADO'!$J$8:$J$40,"Improbable",'MAPA DE RIESGOS CONSOLIDADO'!$K$8:$K$40,"Moderado")</f>
        <v>0</v>
      </c>
      <c r="G17" s="37">
        <f>COUNTIFS('MAPA DE RIESGOS CONSOLIDADO'!$J$8:$J$40,"Improbable",'MAPA DE RIESGOS CONSOLIDADO'!$K$8:$K$40,"Mayor")</f>
        <v>1</v>
      </c>
      <c r="H17" s="36">
        <f>COUNTIFS('MAPA DE RIESGOS CONSOLIDADO'!$J$8:$J$40,"Improbable",'MAPA DE RIESGOS CONSOLIDADO'!$K$8:$K$40,"Catastrófico")</f>
        <v>2</v>
      </c>
      <c r="I17" s="11"/>
      <c r="J17" s="47">
        <f>D16+D17+D18+E17+E18</f>
        <v>0</v>
      </c>
      <c r="K17" s="44" t="s">
        <v>89</v>
      </c>
      <c r="L17" s="86"/>
      <c r="M17" s="12"/>
      <c r="N17" s="85"/>
      <c r="O17" s="41"/>
      <c r="P17" s="43" t="s">
        <v>29</v>
      </c>
      <c r="Q17" s="46">
        <f>COUNTIFS('MAPA DE RIESGOS CONSOLIDADO'!$O$8:$O$40,"Improbable",'MAPA DE RIESGOS CONSOLIDADO'!$P$8:$P$40,"Insignificante")</f>
        <v>0</v>
      </c>
      <c r="R17" s="46">
        <f>COUNTIFS('MAPA DE RIESGOS CONSOLIDADO'!$O$8:$O$40,"Improbable",'MAPA DE RIESGOS CONSOLIDADO'!$P$8:$P$40,"Menor")</f>
        <v>0</v>
      </c>
      <c r="S17" s="45">
        <f>COUNTIFS('MAPA DE RIESGOS CONSOLIDADO'!$O$8:$O$40,"Improbable",'MAPA DE RIESGOS CONSOLIDADO'!$P$8:$P$40,"Moderado")</f>
        <v>0</v>
      </c>
      <c r="T17" s="37">
        <f>COUNTIFS('MAPA DE RIESGOS CONSOLIDADO'!$O$8:$O$40,"Improbable",'MAPA DE RIESGOS CONSOLIDADO'!$P$8:$P$40,"Mayor")</f>
        <v>2</v>
      </c>
      <c r="U17" s="36">
        <f>COUNTIFS('MAPA DE RIESGOS CONSOLIDADO'!$O$8:$O$40,"Improbable",'MAPA DE RIESGOS CONSOLIDADO'!$P$8:$P$40,"Catastrófico")</f>
        <v>1</v>
      </c>
      <c r="V17" s="11"/>
      <c r="W17" s="47">
        <f>Q16+Q17+Q18+R17+R18</f>
        <v>0</v>
      </c>
      <c r="X17" s="44" t="s">
        <v>89</v>
      </c>
      <c r="Y17" s="86"/>
    </row>
    <row r="18" spans="1:25" s="13" customFormat="1" ht="41.25" customHeight="1" thickTop="1" thickBot="1" x14ac:dyDescent="0.3">
      <c r="A18" s="85"/>
      <c r="B18" s="41"/>
      <c r="C18" s="43" t="s">
        <v>32</v>
      </c>
      <c r="D18" s="46">
        <f>COUNTIFS('MAPA DE RIESGOS CONSOLIDADO'!$J$8:$J$40,"Rara vez",'MAPA DE RIESGOS CONSOLIDADO'!$K$8:$K$40,"Insignificante")</f>
        <v>0</v>
      </c>
      <c r="E18" s="46">
        <f>COUNTIFS('MAPA DE RIESGOS CONSOLIDADO'!$J$8:$J$40,"Rara vez",'MAPA DE RIESGOS CONSOLIDADO'!$K$8:$K$40,"Menor")</f>
        <v>0</v>
      </c>
      <c r="F18" s="45">
        <f>COUNTIFS('MAPA DE RIESGOS CONSOLIDADO'!$J$8:$J$40,"Rara vez",'MAPA DE RIESGOS CONSOLIDADO'!$K$8:$K$40,"Moderado")</f>
        <v>0</v>
      </c>
      <c r="G18" s="37">
        <f>COUNTIFS('MAPA DE RIESGOS CONSOLIDADO'!$J$8:$J$40,"Rara vez",'MAPA DE RIESGOS CONSOLIDADO'!$K$8:$K$40,"Mayor")</f>
        <v>1</v>
      </c>
      <c r="H18" s="36">
        <f>COUNTIFS('MAPA DE RIESGOS CONSOLIDADO'!$J$8:$J$40,"Rara vez",'MAPA DE RIESGOS CONSOLIDADO'!$K$8:$K$40,"Catastrófico")</f>
        <v>0</v>
      </c>
      <c r="I18" s="11"/>
      <c r="J18" s="14"/>
      <c r="K18" s="10"/>
      <c r="L18" s="86"/>
      <c r="M18" s="12"/>
      <c r="N18" s="85"/>
      <c r="O18" s="41"/>
      <c r="P18" s="43" t="s">
        <v>32</v>
      </c>
      <c r="Q18" s="46">
        <f>COUNTIFS('MAPA DE RIESGOS CONSOLIDADO'!$O$8:$O$40,"Rara vez",'MAPA DE RIESGOS CONSOLIDADO'!$P$8:$P$40,"Insignificante")</f>
        <v>0</v>
      </c>
      <c r="R18" s="46">
        <f>COUNTIFS('MAPA DE RIESGOS CONSOLIDADO'!$O$8:$O$40,"Rara vez",'MAPA DE RIESGOS CONSOLIDADO'!$P$8:$P$40,"Menor")</f>
        <v>0</v>
      </c>
      <c r="S18" s="45">
        <f>COUNTIFS('MAPA DE RIESGOS CONSOLIDADO'!$O$8:$O$40,"Rara vez",'MAPA DE RIESGOS CONSOLIDADO'!$P$8:$P$40,"Moderado")</f>
        <v>0</v>
      </c>
      <c r="T18" s="37">
        <f>COUNTIFS('MAPA DE RIESGOS CONSOLIDADO'!$O$8:$O$40,"Rara vez",'MAPA DE RIESGOS CONSOLIDADO'!$P$8:$P$40,"Mayor")</f>
        <v>6</v>
      </c>
      <c r="U18" s="36">
        <f>COUNTIFS('MAPA DE RIESGOS CONSOLIDADO'!$O$8:$O$40,"Rara vez",'MAPA DE RIESGOS CONSOLIDADO'!$P$8:$P$40,"Catastrófico")</f>
        <v>4</v>
      </c>
      <c r="V18" s="11"/>
      <c r="W18" s="14"/>
      <c r="X18" s="14"/>
      <c r="Y18" s="86"/>
    </row>
    <row r="19" spans="1:25" s="13" customFormat="1" ht="32.25" customHeight="1" thickTop="1" x14ac:dyDescent="0.25">
      <c r="A19" s="85"/>
      <c r="B19" s="41"/>
      <c r="C19" s="41"/>
      <c r="D19" s="43" t="s">
        <v>61</v>
      </c>
      <c r="E19" s="43" t="s">
        <v>64</v>
      </c>
      <c r="F19" s="43" t="s">
        <v>67</v>
      </c>
      <c r="G19" s="43" t="s">
        <v>41</v>
      </c>
      <c r="H19" s="43" t="s">
        <v>30</v>
      </c>
      <c r="I19" s="41"/>
      <c r="J19" s="41"/>
      <c r="K19" s="41"/>
      <c r="L19" s="87"/>
      <c r="M19" s="42"/>
      <c r="N19" s="85"/>
      <c r="O19" s="41"/>
      <c r="P19" s="41"/>
      <c r="Q19" s="43" t="s">
        <v>61</v>
      </c>
      <c r="R19" s="43" t="s">
        <v>64</v>
      </c>
      <c r="S19" s="43" t="s">
        <v>67</v>
      </c>
      <c r="T19" s="43" t="s">
        <v>41</v>
      </c>
      <c r="U19" s="43" t="s">
        <v>30</v>
      </c>
      <c r="V19" s="41"/>
      <c r="W19" s="41"/>
      <c r="X19" s="41"/>
      <c r="Y19" s="87"/>
    </row>
    <row r="20" spans="1:25" s="13" customFormat="1" ht="32.25" customHeight="1" x14ac:dyDescent="0.25">
      <c r="A20" s="88"/>
      <c r="B20" s="89"/>
      <c r="C20" s="89"/>
      <c r="D20" s="89"/>
      <c r="E20" s="89"/>
      <c r="F20" s="89"/>
      <c r="G20" s="89"/>
      <c r="H20" s="89"/>
      <c r="I20" s="89"/>
      <c r="J20" s="89"/>
      <c r="K20" s="89"/>
      <c r="L20" s="90"/>
      <c r="M20" s="48"/>
      <c r="N20" s="88"/>
      <c r="O20" s="89"/>
      <c r="P20" s="89"/>
      <c r="Q20" s="89"/>
      <c r="R20" s="89"/>
      <c r="S20" s="89"/>
      <c r="T20" s="89"/>
      <c r="U20" s="89"/>
      <c r="V20" s="89"/>
      <c r="W20" s="89"/>
      <c r="X20" s="89"/>
      <c r="Y20" s="90"/>
    </row>
    <row r="21" spans="1:25" ht="32.25" hidden="1" customHeight="1" x14ac:dyDescent="0.25">
      <c r="M21" s="9"/>
    </row>
  </sheetData>
  <sheetProtection password="E9CD" sheet="1" objects="1" scenarios="1"/>
  <mergeCells count="6">
    <mergeCell ref="A5:C5"/>
    <mergeCell ref="N5:P5"/>
    <mergeCell ref="A12:L12"/>
    <mergeCell ref="N12:Y12"/>
    <mergeCell ref="A1:B1"/>
    <mergeCell ref="C1:W1"/>
  </mergeCells>
  <conditionalFormatting sqref="D14:H18">
    <cfRule type="cellIs" dxfId="1" priority="2" operator="equal">
      <formula>0</formula>
    </cfRule>
  </conditionalFormatting>
  <conditionalFormatting sqref="Q14:U18">
    <cfRule type="cellIs" dxfId="0" priority="1" operator="equal">
      <formula>0</formula>
    </cfRule>
  </conditionalFormatting>
  <printOptions horizontalCentered="1"/>
  <pageMargins left="0.51181102362204722" right="0.51181102362204722" top="0.74803149606299213" bottom="0.74803149606299213" header="0.31496062992125984" footer="0.31496062992125984"/>
  <pageSetup scale="4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6"/>
  <sheetViews>
    <sheetView showGridLines="0" topLeftCell="D1" zoomScale="136" zoomScaleNormal="136" workbookViewId="0">
      <selection activeCell="B6" sqref="B6:D6"/>
    </sheetView>
  </sheetViews>
  <sheetFormatPr baseColWidth="10" defaultColWidth="0" defaultRowHeight="16" zeroHeight="1" x14ac:dyDescent="0.2"/>
  <cols>
    <col min="1" max="1" width="20.5" style="38" customWidth="1"/>
    <col min="2" max="18" width="11.5" style="38" customWidth="1"/>
    <col min="19" max="16384" width="11.5" style="38" hidden="1"/>
  </cols>
  <sheetData>
    <row r="1" spans="1:18" ht="61.5" customHeight="1" x14ac:dyDescent="0.2">
      <c r="A1" s="182"/>
      <c r="B1" s="183"/>
      <c r="C1" s="184" t="s">
        <v>93</v>
      </c>
      <c r="D1" s="185"/>
      <c r="E1" s="185"/>
      <c r="F1" s="185"/>
      <c r="G1" s="185"/>
      <c r="H1" s="185"/>
      <c r="I1" s="185"/>
      <c r="J1" s="185"/>
      <c r="K1" s="185"/>
      <c r="L1" s="185"/>
      <c r="M1" s="185"/>
      <c r="N1" s="185"/>
      <c r="O1" s="185"/>
      <c r="P1" s="185"/>
      <c r="Q1" s="52"/>
      <c r="R1" s="53"/>
    </row>
    <row r="2" spans="1:18" ht="7" customHeight="1" thickBot="1" x14ac:dyDescent="0.25">
      <c r="A2" s="54"/>
      <c r="B2" s="54"/>
      <c r="C2" s="54"/>
      <c r="D2" s="54"/>
      <c r="E2" s="54"/>
      <c r="F2" s="54"/>
      <c r="G2" s="54"/>
      <c r="H2" s="54"/>
      <c r="I2" s="54"/>
      <c r="J2" s="54"/>
      <c r="K2" s="54"/>
      <c r="L2" s="54"/>
      <c r="M2" s="54"/>
      <c r="N2" s="54"/>
      <c r="O2" s="54"/>
      <c r="P2" s="54"/>
      <c r="Q2" s="54"/>
      <c r="R2" s="54"/>
    </row>
    <row r="3" spans="1:18" ht="36" customHeight="1" x14ac:dyDescent="0.2">
      <c r="A3" s="51" t="s">
        <v>94</v>
      </c>
      <c r="B3" s="197" t="s">
        <v>95</v>
      </c>
      <c r="C3" s="198"/>
      <c r="D3" s="199"/>
      <c r="E3" s="198" t="s">
        <v>96</v>
      </c>
      <c r="F3" s="198"/>
      <c r="G3" s="198"/>
      <c r="H3" s="198"/>
      <c r="I3" s="198"/>
      <c r="J3" s="198"/>
      <c r="K3" s="198"/>
      <c r="L3" s="198"/>
      <c r="M3" s="198"/>
      <c r="N3" s="198"/>
      <c r="O3" s="198"/>
      <c r="P3" s="198"/>
      <c r="Q3" s="198"/>
      <c r="R3" s="200"/>
    </row>
    <row r="4" spans="1:18" ht="143.25" customHeight="1" x14ac:dyDescent="0.2">
      <c r="A4" s="102">
        <v>44204</v>
      </c>
      <c r="B4" s="190" t="s">
        <v>72</v>
      </c>
      <c r="C4" s="191"/>
      <c r="D4" s="192"/>
      <c r="E4" s="190" t="s">
        <v>160</v>
      </c>
      <c r="F4" s="191"/>
      <c r="G4" s="191"/>
      <c r="H4" s="191"/>
      <c r="I4" s="191"/>
      <c r="J4" s="191"/>
      <c r="K4" s="191"/>
      <c r="L4" s="191"/>
      <c r="M4" s="191"/>
      <c r="N4" s="191"/>
      <c r="O4" s="191"/>
      <c r="P4" s="191"/>
      <c r="Q4" s="191"/>
      <c r="R4" s="196"/>
    </row>
    <row r="5" spans="1:18" ht="143.25" customHeight="1" x14ac:dyDescent="0.2">
      <c r="A5" s="102">
        <v>44225</v>
      </c>
      <c r="B5" s="190" t="s">
        <v>154</v>
      </c>
      <c r="C5" s="191"/>
      <c r="D5" s="192"/>
      <c r="E5" s="190" t="s">
        <v>161</v>
      </c>
      <c r="F5" s="191"/>
      <c r="G5" s="191"/>
      <c r="H5" s="191"/>
      <c r="I5" s="191"/>
      <c r="J5" s="191"/>
      <c r="K5" s="191"/>
      <c r="L5" s="191"/>
      <c r="M5" s="191"/>
      <c r="N5" s="191"/>
      <c r="O5" s="191"/>
      <c r="P5" s="191"/>
      <c r="Q5" s="191"/>
      <c r="R5" s="196"/>
    </row>
    <row r="6" spans="1:18" ht="174" customHeight="1" x14ac:dyDescent="0.2">
      <c r="A6" s="102"/>
      <c r="B6" s="190"/>
      <c r="C6" s="191"/>
      <c r="D6" s="192"/>
      <c r="E6" s="193"/>
      <c r="F6" s="194"/>
      <c r="G6" s="194"/>
      <c r="H6" s="194"/>
      <c r="I6" s="194"/>
      <c r="J6" s="194"/>
      <c r="K6" s="194"/>
      <c r="L6" s="194"/>
      <c r="M6" s="194"/>
      <c r="N6" s="194"/>
      <c r="O6" s="194"/>
      <c r="P6" s="194"/>
      <c r="Q6" s="194"/>
      <c r="R6" s="195"/>
    </row>
    <row r="7" spans="1:18" ht="143.25" customHeight="1" x14ac:dyDescent="0.2">
      <c r="A7" s="102"/>
      <c r="B7" s="190"/>
      <c r="C7" s="191"/>
      <c r="D7" s="192"/>
      <c r="E7" s="190"/>
      <c r="F7" s="191"/>
      <c r="G7" s="191"/>
      <c r="H7" s="191"/>
      <c r="I7" s="191"/>
      <c r="J7" s="191"/>
      <c r="K7" s="191"/>
      <c r="L7" s="191"/>
      <c r="M7" s="191"/>
      <c r="N7" s="191"/>
      <c r="O7" s="191"/>
      <c r="P7" s="191"/>
      <c r="Q7" s="191"/>
      <c r="R7" s="196"/>
    </row>
    <row r="8" spans="1:18" ht="143.25" customHeight="1" x14ac:dyDescent="0.2">
      <c r="A8" s="103"/>
      <c r="B8" s="186"/>
      <c r="C8" s="187"/>
      <c r="D8" s="188"/>
      <c r="E8" s="190"/>
      <c r="F8" s="191"/>
      <c r="G8" s="191"/>
      <c r="H8" s="191"/>
      <c r="I8" s="191"/>
      <c r="J8" s="191"/>
      <c r="K8" s="191"/>
      <c r="L8" s="191"/>
      <c r="M8" s="191"/>
      <c r="N8" s="191"/>
      <c r="O8" s="191"/>
      <c r="P8" s="191"/>
      <c r="Q8" s="191"/>
      <c r="R8" s="196"/>
    </row>
    <row r="9" spans="1:18" ht="143.25" customHeight="1" x14ac:dyDescent="0.2">
      <c r="A9" s="103"/>
      <c r="B9" s="186"/>
      <c r="C9" s="187"/>
      <c r="D9" s="188"/>
      <c r="E9" s="186"/>
      <c r="F9" s="187"/>
      <c r="G9" s="187"/>
      <c r="H9" s="187"/>
      <c r="I9" s="187"/>
      <c r="J9" s="187"/>
      <c r="K9" s="187"/>
      <c r="L9" s="187"/>
      <c r="M9" s="187"/>
      <c r="N9" s="187"/>
      <c r="O9" s="187"/>
      <c r="P9" s="187"/>
      <c r="Q9" s="187"/>
      <c r="R9" s="189"/>
    </row>
    <row r="10" spans="1:18" ht="143.25" customHeight="1" x14ac:dyDescent="0.2">
      <c r="A10" s="103"/>
      <c r="B10" s="186"/>
      <c r="C10" s="187"/>
      <c r="D10" s="188"/>
      <c r="E10" s="186"/>
      <c r="F10" s="187"/>
      <c r="G10" s="187"/>
      <c r="H10" s="187"/>
      <c r="I10" s="187"/>
      <c r="J10" s="187"/>
      <c r="K10" s="187"/>
      <c r="L10" s="187"/>
      <c r="M10" s="187"/>
      <c r="N10" s="187"/>
      <c r="O10" s="187"/>
      <c r="P10" s="187"/>
      <c r="Q10" s="187"/>
      <c r="R10" s="189"/>
    </row>
    <row r="11" spans="1:18" ht="143.25" customHeight="1" x14ac:dyDescent="0.2">
      <c r="A11" s="103"/>
      <c r="B11" s="186"/>
      <c r="C11" s="187"/>
      <c r="D11" s="188"/>
      <c r="E11" s="186"/>
      <c r="F11" s="187"/>
      <c r="G11" s="187"/>
      <c r="H11" s="187"/>
      <c r="I11" s="187"/>
      <c r="J11" s="187"/>
      <c r="K11" s="187"/>
      <c r="L11" s="187"/>
      <c r="M11" s="187"/>
      <c r="N11" s="187"/>
      <c r="O11" s="187"/>
      <c r="P11" s="187"/>
      <c r="Q11" s="187"/>
      <c r="R11" s="189"/>
    </row>
    <row r="12" spans="1:18" ht="143.25" customHeight="1" x14ac:dyDescent="0.2">
      <c r="A12" s="103"/>
      <c r="B12" s="186"/>
      <c r="C12" s="187"/>
      <c r="D12" s="188"/>
      <c r="E12" s="186"/>
      <c r="F12" s="187"/>
      <c r="G12" s="187"/>
      <c r="H12" s="187"/>
      <c r="I12" s="187"/>
      <c r="J12" s="187"/>
      <c r="K12" s="187"/>
      <c r="L12" s="187"/>
      <c r="M12" s="187"/>
      <c r="N12" s="187"/>
      <c r="O12" s="187"/>
      <c r="P12" s="187"/>
      <c r="Q12" s="187"/>
      <c r="R12" s="189"/>
    </row>
    <row r="13" spans="1:18" ht="143.25" customHeight="1" x14ac:dyDescent="0.2">
      <c r="A13" s="103"/>
      <c r="B13" s="186"/>
      <c r="C13" s="187"/>
      <c r="D13" s="188"/>
      <c r="E13" s="186"/>
      <c r="F13" s="187"/>
      <c r="G13" s="187"/>
      <c r="H13" s="187"/>
      <c r="I13" s="187"/>
      <c r="J13" s="187"/>
      <c r="K13" s="187"/>
      <c r="L13" s="187"/>
      <c r="M13" s="187"/>
      <c r="N13" s="187"/>
      <c r="O13" s="187"/>
      <c r="P13" s="187"/>
      <c r="Q13" s="187"/>
      <c r="R13" s="189"/>
    </row>
    <row r="14" spans="1:18" ht="143.25" customHeight="1" x14ac:dyDescent="0.2">
      <c r="A14" s="103"/>
      <c r="B14" s="186"/>
      <c r="C14" s="187"/>
      <c r="D14" s="188"/>
      <c r="E14" s="186"/>
      <c r="F14" s="187"/>
      <c r="G14" s="187"/>
      <c r="H14" s="187"/>
      <c r="I14" s="187"/>
      <c r="J14" s="187"/>
      <c r="K14" s="187"/>
      <c r="L14" s="187"/>
      <c r="M14" s="187"/>
      <c r="N14" s="187"/>
      <c r="O14" s="187"/>
      <c r="P14" s="187"/>
      <c r="Q14" s="187"/>
      <c r="R14" s="189"/>
    </row>
    <row r="15" spans="1:18" ht="143.25" customHeight="1" x14ac:dyDescent="0.2">
      <c r="A15" s="103"/>
      <c r="B15" s="186"/>
      <c r="C15" s="187"/>
      <c r="D15" s="188"/>
      <c r="E15" s="186"/>
      <c r="F15" s="187"/>
      <c r="G15" s="187"/>
      <c r="H15" s="187"/>
      <c r="I15" s="187"/>
      <c r="J15" s="187"/>
      <c r="K15" s="187"/>
      <c r="L15" s="187"/>
      <c r="M15" s="187"/>
      <c r="N15" s="187"/>
      <c r="O15" s="187"/>
      <c r="P15" s="187"/>
      <c r="Q15" s="187"/>
      <c r="R15" s="189"/>
    </row>
    <row r="16" spans="1:18" ht="143.25" customHeight="1" x14ac:dyDescent="0.2">
      <c r="A16" s="103"/>
      <c r="B16" s="186"/>
      <c r="C16" s="187"/>
      <c r="D16" s="188"/>
      <c r="E16" s="186"/>
      <c r="F16" s="187"/>
      <c r="G16" s="187"/>
      <c r="H16" s="187"/>
      <c r="I16" s="187"/>
      <c r="J16" s="187"/>
      <c r="K16" s="187"/>
      <c r="L16" s="187"/>
      <c r="M16" s="187"/>
      <c r="N16" s="187"/>
      <c r="O16" s="187"/>
      <c r="P16" s="187"/>
      <c r="Q16" s="187"/>
      <c r="R16" s="189"/>
    </row>
    <row r="17" spans="1:18" ht="143.25" customHeight="1" x14ac:dyDescent="0.2">
      <c r="A17" s="103"/>
      <c r="B17" s="186"/>
      <c r="C17" s="187"/>
      <c r="D17" s="188"/>
      <c r="E17" s="186"/>
      <c r="F17" s="187"/>
      <c r="G17" s="187"/>
      <c r="H17" s="187"/>
      <c r="I17" s="187"/>
      <c r="J17" s="187"/>
      <c r="K17" s="187"/>
      <c r="L17" s="187"/>
      <c r="M17" s="187"/>
      <c r="N17" s="187"/>
      <c r="O17" s="187"/>
      <c r="P17" s="187"/>
      <c r="Q17" s="187"/>
      <c r="R17" s="189"/>
    </row>
    <row r="18" spans="1:18" ht="143.25" customHeight="1" x14ac:dyDescent="0.2">
      <c r="A18" s="103"/>
      <c r="B18" s="186"/>
      <c r="C18" s="187"/>
      <c r="D18" s="188"/>
      <c r="E18" s="186"/>
      <c r="F18" s="187"/>
      <c r="G18" s="187"/>
      <c r="H18" s="187"/>
      <c r="I18" s="187"/>
      <c r="J18" s="187"/>
      <c r="K18" s="187"/>
      <c r="L18" s="187"/>
      <c r="M18" s="187"/>
      <c r="N18" s="187"/>
      <c r="O18" s="187"/>
      <c r="P18" s="187"/>
      <c r="Q18" s="187"/>
      <c r="R18" s="189"/>
    </row>
    <row r="19" spans="1:18" ht="143.25" customHeight="1" x14ac:dyDescent="0.2">
      <c r="A19" s="103"/>
      <c r="B19" s="186"/>
      <c r="C19" s="187"/>
      <c r="D19" s="188"/>
      <c r="E19" s="186"/>
      <c r="F19" s="187"/>
      <c r="G19" s="187"/>
      <c r="H19" s="187"/>
      <c r="I19" s="187"/>
      <c r="J19" s="187"/>
      <c r="K19" s="187"/>
      <c r="L19" s="187"/>
      <c r="M19" s="187"/>
      <c r="N19" s="187"/>
      <c r="O19" s="187"/>
      <c r="P19" s="187"/>
      <c r="Q19" s="187"/>
      <c r="R19" s="189"/>
    </row>
    <row r="20" spans="1:18" ht="143.25" customHeight="1" x14ac:dyDescent="0.2">
      <c r="A20" s="103"/>
      <c r="B20" s="186"/>
      <c r="C20" s="187"/>
      <c r="D20" s="188"/>
      <c r="E20" s="186"/>
      <c r="F20" s="187"/>
      <c r="G20" s="187"/>
      <c r="H20" s="187"/>
      <c r="I20" s="187"/>
      <c r="J20" s="187"/>
      <c r="K20" s="187"/>
      <c r="L20" s="187"/>
      <c r="M20" s="187"/>
      <c r="N20" s="187"/>
      <c r="O20" s="187"/>
      <c r="P20" s="187"/>
      <c r="Q20" s="187"/>
      <c r="R20" s="189"/>
    </row>
    <row r="21" spans="1:18" ht="143.25" customHeight="1" x14ac:dyDescent="0.2">
      <c r="A21" s="103"/>
      <c r="B21" s="186"/>
      <c r="C21" s="187"/>
      <c r="D21" s="188"/>
      <c r="E21" s="186"/>
      <c r="F21" s="187"/>
      <c r="G21" s="187"/>
      <c r="H21" s="187"/>
      <c r="I21" s="187"/>
      <c r="J21" s="187"/>
      <c r="K21" s="187"/>
      <c r="L21" s="187"/>
      <c r="M21" s="187"/>
      <c r="N21" s="187"/>
      <c r="O21" s="187"/>
      <c r="P21" s="187"/>
      <c r="Q21" s="187"/>
      <c r="R21" s="189"/>
    </row>
    <row r="22" spans="1:18" ht="143.25" customHeight="1" x14ac:dyDescent="0.2">
      <c r="A22" s="103"/>
      <c r="B22" s="186"/>
      <c r="C22" s="187"/>
      <c r="D22" s="188"/>
      <c r="E22" s="186"/>
      <c r="F22" s="187"/>
      <c r="G22" s="187"/>
      <c r="H22" s="187"/>
      <c r="I22" s="187"/>
      <c r="J22" s="187"/>
      <c r="K22" s="187"/>
      <c r="L22" s="187"/>
      <c r="M22" s="187"/>
      <c r="N22" s="187"/>
      <c r="O22" s="187"/>
      <c r="P22" s="187"/>
      <c r="Q22" s="187"/>
      <c r="R22" s="189"/>
    </row>
    <row r="23" spans="1:18" ht="143.25" customHeight="1" x14ac:dyDescent="0.2">
      <c r="A23" s="103"/>
      <c r="B23" s="186"/>
      <c r="C23" s="187"/>
      <c r="D23" s="188"/>
      <c r="E23" s="186"/>
      <c r="F23" s="187"/>
      <c r="G23" s="187"/>
      <c r="H23" s="187"/>
      <c r="I23" s="187"/>
      <c r="J23" s="187"/>
      <c r="K23" s="187"/>
      <c r="L23" s="187"/>
      <c r="M23" s="187"/>
      <c r="N23" s="187"/>
      <c r="O23" s="187"/>
      <c r="P23" s="187"/>
      <c r="Q23" s="187"/>
      <c r="R23" s="189"/>
    </row>
    <row r="24" spans="1:18" ht="143.25" customHeight="1" x14ac:dyDescent="0.2">
      <c r="A24" s="103"/>
      <c r="B24" s="186"/>
      <c r="C24" s="187"/>
      <c r="D24" s="188"/>
      <c r="E24" s="186"/>
      <c r="F24" s="187"/>
      <c r="G24" s="187"/>
      <c r="H24" s="187"/>
      <c r="I24" s="187"/>
      <c r="J24" s="187"/>
      <c r="K24" s="187"/>
      <c r="L24" s="187"/>
      <c r="M24" s="187"/>
      <c r="N24" s="187"/>
      <c r="O24" s="187"/>
      <c r="P24" s="187"/>
      <c r="Q24" s="187"/>
      <c r="R24" s="189"/>
    </row>
    <row r="25" spans="1:18" ht="143.25" customHeight="1" x14ac:dyDescent="0.2">
      <c r="A25" s="103"/>
      <c r="B25" s="186"/>
      <c r="C25" s="187"/>
      <c r="D25" s="188"/>
      <c r="E25" s="186"/>
      <c r="F25" s="187"/>
      <c r="G25" s="187"/>
      <c r="H25" s="187"/>
      <c r="I25" s="187"/>
      <c r="J25" s="187"/>
      <c r="K25" s="187"/>
      <c r="L25" s="187"/>
      <c r="M25" s="187"/>
      <c r="N25" s="187"/>
      <c r="O25" s="187"/>
      <c r="P25" s="187"/>
      <c r="Q25" s="187"/>
      <c r="R25" s="189"/>
    </row>
    <row r="26" spans="1:18" ht="143.25" customHeight="1" x14ac:dyDescent="0.2">
      <c r="A26" s="103"/>
      <c r="B26" s="186"/>
      <c r="C26" s="187"/>
      <c r="D26" s="188"/>
      <c r="E26" s="186"/>
      <c r="F26" s="187"/>
      <c r="G26" s="187"/>
      <c r="H26" s="187"/>
      <c r="I26" s="187"/>
      <c r="J26" s="187"/>
      <c r="K26" s="187"/>
      <c r="L26" s="187"/>
      <c r="M26" s="187"/>
      <c r="N26" s="187"/>
      <c r="O26" s="187"/>
      <c r="P26" s="187"/>
      <c r="Q26" s="187"/>
      <c r="R26" s="189"/>
    </row>
    <row r="27" spans="1:18" ht="143.25" customHeight="1" x14ac:dyDescent="0.2">
      <c r="A27" s="103"/>
      <c r="B27" s="186"/>
      <c r="C27" s="187"/>
      <c r="D27" s="188"/>
      <c r="E27" s="186"/>
      <c r="F27" s="187"/>
      <c r="G27" s="187"/>
      <c r="H27" s="187"/>
      <c r="I27" s="187"/>
      <c r="J27" s="187"/>
      <c r="K27" s="187"/>
      <c r="L27" s="187"/>
      <c r="M27" s="187"/>
      <c r="N27" s="187"/>
      <c r="O27" s="187"/>
      <c r="P27" s="187"/>
      <c r="Q27" s="187"/>
      <c r="R27" s="189"/>
    </row>
    <row r="28" spans="1:18" ht="143.25" customHeight="1" x14ac:dyDescent="0.2">
      <c r="A28" s="103"/>
      <c r="B28" s="186"/>
      <c r="C28" s="187"/>
      <c r="D28" s="188"/>
      <c r="E28" s="186"/>
      <c r="F28" s="187"/>
      <c r="G28" s="187"/>
      <c r="H28" s="187"/>
      <c r="I28" s="187"/>
      <c r="J28" s="187"/>
      <c r="K28" s="187"/>
      <c r="L28" s="187"/>
      <c r="M28" s="187"/>
      <c r="N28" s="187"/>
      <c r="O28" s="187"/>
      <c r="P28" s="187"/>
      <c r="Q28" s="187"/>
      <c r="R28" s="189"/>
    </row>
    <row r="29" spans="1:18" ht="143.25" customHeight="1" x14ac:dyDescent="0.2">
      <c r="A29" s="103"/>
      <c r="B29" s="186"/>
      <c r="C29" s="187"/>
      <c r="D29" s="188"/>
      <c r="E29" s="186"/>
      <c r="F29" s="187"/>
      <c r="G29" s="187"/>
      <c r="H29" s="187"/>
      <c r="I29" s="187"/>
      <c r="J29" s="187"/>
      <c r="K29" s="187"/>
      <c r="L29" s="187"/>
      <c r="M29" s="187"/>
      <c r="N29" s="187"/>
      <c r="O29" s="187"/>
      <c r="P29" s="187"/>
      <c r="Q29" s="187"/>
      <c r="R29" s="189"/>
    </row>
    <row r="30" spans="1:18" ht="143.25" customHeight="1" x14ac:dyDescent="0.2">
      <c r="A30" s="103"/>
      <c r="B30" s="186"/>
      <c r="C30" s="187"/>
      <c r="D30" s="188"/>
      <c r="E30" s="186"/>
      <c r="F30" s="187"/>
      <c r="G30" s="187"/>
      <c r="H30" s="187"/>
      <c r="I30" s="187"/>
      <c r="J30" s="187"/>
      <c r="K30" s="187"/>
      <c r="L30" s="187"/>
      <c r="M30" s="187"/>
      <c r="N30" s="187"/>
      <c r="O30" s="187"/>
      <c r="P30" s="187"/>
      <c r="Q30" s="187"/>
      <c r="R30" s="189"/>
    </row>
    <row r="31" spans="1:18" ht="143.25" customHeight="1" x14ac:dyDescent="0.2">
      <c r="A31" s="103"/>
      <c r="B31" s="186"/>
      <c r="C31" s="187"/>
      <c r="D31" s="188"/>
      <c r="E31" s="186"/>
      <c r="F31" s="187"/>
      <c r="G31" s="187"/>
      <c r="H31" s="187"/>
      <c r="I31" s="187"/>
      <c r="J31" s="187"/>
      <c r="K31" s="187"/>
      <c r="L31" s="187"/>
      <c r="M31" s="187"/>
      <c r="N31" s="187"/>
      <c r="O31" s="187"/>
      <c r="P31" s="187"/>
      <c r="Q31" s="187"/>
      <c r="R31" s="189"/>
    </row>
    <row r="32" spans="1:18" ht="143.25" customHeight="1" x14ac:dyDescent="0.2">
      <c r="A32" s="103"/>
      <c r="B32" s="186"/>
      <c r="C32" s="187"/>
      <c r="D32" s="188"/>
      <c r="E32" s="186"/>
      <c r="F32" s="187"/>
      <c r="G32" s="187"/>
      <c r="H32" s="187"/>
      <c r="I32" s="187"/>
      <c r="J32" s="187"/>
      <c r="K32" s="187"/>
      <c r="L32" s="187"/>
      <c r="M32" s="187"/>
      <c r="N32" s="187"/>
      <c r="O32" s="187"/>
      <c r="P32" s="187"/>
      <c r="Q32" s="187"/>
      <c r="R32" s="189"/>
    </row>
    <row r="33" spans="1:18" ht="143.25" customHeight="1" x14ac:dyDescent="0.2">
      <c r="A33" s="103"/>
      <c r="B33" s="186"/>
      <c r="C33" s="187"/>
      <c r="D33" s="188"/>
      <c r="E33" s="186"/>
      <c r="F33" s="187"/>
      <c r="G33" s="187"/>
      <c r="H33" s="187"/>
      <c r="I33" s="187"/>
      <c r="J33" s="187"/>
      <c r="K33" s="187"/>
      <c r="L33" s="187"/>
      <c r="M33" s="187"/>
      <c r="N33" s="187"/>
      <c r="O33" s="187"/>
      <c r="P33" s="187"/>
      <c r="Q33" s="187"/>
      <c r="R33" s="189"/>
    </row>
    <row r="34" spans="1:18" ht="143.25" customHeight="1" x14ac:dyDescent="0.2">
      <c r="A34" s="103"/>
      <c r="B34" s="186"/>
      <c r="C34" s="187"/>
      <c r="D34" s="188"/>
      <c r="E34" s="186"/>
      <c r="F34" s="187"/>
      <c r="G34" s="187"/>
      <c r="H34" s="187"/>
      <c r="I34" s="187"/>
      <c r="J34" s="187"/>
      <c r="K34" s="187"/>
      <c r="L34" s="187"/>
      <c r="M34" s="187"/>
      <c r="N34" s="187"/>
      <c r="O34" s="187"/>
      <c r="P34" s="187"/>
      <c r="Q34" s="187"/>
      <c r="R34" s="189"/>
    </row>
    <row r="35" spans="1:18" ht="143.25" customHeight="1" x14ac:dyDescent="0.2">
      <c r="A35" s="103"/>
      <c r="B35" s="186"/>
      <c r="C35" s="187"/>
      <c r="D35" s="188"/>
      <c r="E35" s="186"/>
      <c r="F35" s="187"/>
      <c r="G35" s="187"/>
      <c r="H35" s="187"/>
      <c r="I35" s="187"/>
      <c r="J35" s="187"/>
      <c r="K35" s="187"/>
      <c r="L35" s="187"/>
      <c r="M35" s="187"/>
      <c r="N35" s="187"/>
      <c r="O35" s="187"/>
      <c r="P35" s="187"/>
      <c r="Q35" s="187"/>
      <c r="R35" s="189"/>
    </row>
    <row r="36" spans="1:18" ht="143.25" customHeight="1" x14ac:dyDescent="0.2">
      <c r="A36" s="103"/>
      <c r="B36" s="186"/>
      <c r="C36" s="187"/>
      <c r="D36" s="188"/>
      <c r="E36" s="186"/>
      <c r="F36" s="187"/>
      <c r="G36" s="187"/>
      <c r="H36" s="187"/>
      <c r="I36" s="187"/>
      <c r="J36" s="187"/>
      <c r="K36" s="187"/>
      <c r="L36" s="187"/>
      <c r="M36" s="187"/>
      <c r="N36" s="187"/>
      <c r="O36" s="187"/>
      <c r="P36" s="187"/>
      <c r="Q36" s="187"/>
      <c r="R36" s="189"/>
    </row>
  </sheetData>
  <sheetProtection password="E9CD" sheet="1" objects="1" scenarios="1" formatCells="0" formatRows="0"/>
  <mergeCells count="70">
    <mergeCell ref="B3:D3"/>
    <mergeCell ref="E3:R3"/>
    <mergeCell ref="B4:D4"/>
    <mergeCell ref="E4:R4"/>
    <mergeCell ref="B5:D5"/>
    <mergeCell ref="E5:R5"/>
    <mergeCell ref="B6:D6"/>
    <mergeCell ref="E6:R6"/>
    <mergeCell ref="B7:D7"/>
    <mergeCell ref="E7:R7"/>
    <mergeCell ref="B8:D8"/>
    <mergeCell ref="E8:R8"/>
    <mergeCell ref="B9:D9"/>
    <mergeCell ref="E9:R9"/>
    <mergeCell ref="B10:D10"/>
    <mergeCell ref="E10:R10"/>
    <mergeCell ref="B11:D11"/>
    <mergeCell ref="E11:R11"/>
    <mergeCell ref="B12:D12"/>
    <mergeCell ref="E12:R12"/>
    <mergeCell ref="B13:D13"/>
    <mergeCell ref="E13:R13"/>
    <mergeCell ref="B14:D14"/>
    <mergeCell ref="E14:R14"/>
    <mergeCell ref="B15:D15"/>
    <mergeCell ref="E15:R15"/>
    <mergeCell ref="B16:D16"/>
    <mergeCell ref="E16:R16"/>
    <mergeCell ref="B17:D17"/>
    <mergeCell ref="E17:R17"/>
    <mergeCell ref="B18:D18"/>
    <mergeCell ref="E18:R18"/>
    <mergeCell ref="B19:D19"/>
    <mergeCell ref="E19:R19"/>
    <mergeCell ref="B20:D20"/>
    <mergeCell ref="E20:R20"/>
    <mergeCell ref="B21:D21"/>
    <mergeCell ref="E21:R21"/>
    <mergeCell ref="B22:D22"/>
    <mergeCell ref="E22:R22"/>
    <mergeCell ref="B23:D23"/>
    <mergeCell ref="E23:R23"/>
    <mergeCell ref="B24:D24"/>
    <mergeCell ref="E24:R24"/>
    <mergeCell ref="B25:D25"/>
    <mergeCell ref="E25:R25"/>
    <mergeCell ref="B31:D31"/>
    <mergeCell ref="E31:R31"/>
    <mergeCell ref="B26:D26"/>
    <mergeCell ref="E26:R26"/>
    <mergeCell ref="B27:D27"/>
    <mergeCell ref="E27:R27"/>
    <mergeCell ref="B28:D28"/>
    <mergeCell ref="E28:R28"/>
    <mergeCell ref="A1:B1"/>
    <mergeCell ref="C1:P1"/>
    <mergeCell ref="B35:D35"/>
    <mergeCell ref="E35:R35"/>
    <mergeCell ref="B36:D36"/>
    <mergeCell ref="E36:R36"/>
    <mergeCell ref="B32:D32"/>
    <mergeCell ref="E32:R32"/>
    <mergeCell ref="B33:D33"/>
    <mergeCell ref="E33:R33"/>
    <mergeCell ref="B34:D34"/>
    <mergeCell ref="E34:R34"/>
    <mergeCell ref="B29:D29"/>
    <mergeCell ref="E29:R29"/>
    <mergeCell ref="B30:D30"/>
    <mergeCell ref="E30:R3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8"/>
  <sheetViews>
    <sheetView workbookViewId="0">
      <selection activeCell="B21" sqref="B21"/>
    </sheetView>
  </sheetViews>
  <sheetFormatPr baseColWidth="10" defaultColWidth="11.5" defaultRowHeight="16" x14ac:dyDescent="0.25"/>
  <cols>
    <col min="1" max="1" width="32.1640625" style="110" bestFit="1" customWidth="1"/>
    <col min="2" max="2" width="16.1640625" style="110" bestFit="1" customWidth="1"/>
    <col min="3" max="16384" width="11.5" style="110"/>
  </cols>
  <sheetData>
    <row r="1" spans="1:3" x14ac:dyDescent="0.25">
      <c r="A1" s="109" t="s">
        <v>97</v>
      </c>
      <c r="B1" s="109" t="s">
        <v>98</v>
      </c>
      <c r="C1" s="109"/>
    </row>
    <row r="2" spans="1:3" x14ac:dyDescent="0.25">
      <c r="A2" s="111" t="s">
        <v>55</v>
      </c>
      <c r="B2" s="112">
        <v>2</v>
      </c>
      <c r="C2" s="109"/>
    </row>
    <row r="3" spans="1:3" x14ac:dyDescent="0.25">
      <c r="A3" s="111" t="s">
        <v>25</v>
      </c>
      <c r="B3" s="112">
        <v>1</v>
      </c>
      <c r="C3" s="109"/>
    </row>
    <row r="4" spans="1:3" x14ac:dyDescent="0.25">
      <c r="A4" s="111" t="s">
        <v>46</v>
      </c>
      <c r="B4" s="112">
        <v>1</v>
      </c>
      <c r="C4" s="109"/>
    </row>
    <row r="5" spans="1:3" x14ac:dyDescent="0.25">
      <c r="A5" s="111" t="s">
        <v>40</v>
      </c>
      <c r="B5" s="112">
        <v>1</v>
      </c>
      <c r="C5" s="109"/>
    </row>
    <row r="6" spans="1:3" x14ac:dyDescent="0.25">
      <c r="A6" s="111" t="s">
        <v>44</v>
      </c>
      <c r="B6" s="112">
        <v>2</v>
      </c>
      <c r="C6" s="109"/>
    </row>
    <row r="7" spans="1:3" x14ac:dyDescent="0.25">
      <c r="A7" s="111" t="s">
        <v>53</v>
      </c>
      <c r="B7" s="112">
        <v>1</v>
      </c>
      <c r="C7" s="109"/>
    </row>
    <row r="8" spans="1:3" x14ac:dyDescent="0.25">
      <c r="A8" s="111" t="s">
        <v>48</v>
      </c>
      <c r="B8" s="112">
        <v>2</v>
      </c>
      <c r="C8" s="109"/>
    </row>
    <row r="9" spans="1:3" x14ac:dyDescent="0.25">
      <c r="A9" s="111" t="s">
        <v>51</v>
      </c>
      <c r="B9" s="112">
        <v>1</v>
      </c>
      <c r="C9" s="109"/>
    </row>
    <row r="10" spans="1:3" x14ac:dyDescent="0.25">
      <c r="A10" s="111" t="s">
        <v>42</v>
      </c>
      <c r="B10" s="112">
        <v>2</v>
      </c>
      <c r="C10" s="109"/>
    </row>
    <row r="11" spans="1:3" x14ac:dyDescent="0.25">
      <c r="A11" s="111" t="s">
        <v>34</v>
      </c>
      <c r="B11" s="112">
        <v>1</v>
      </c>
      <c r="C11" s="109"/>
    </row>
    <row r="12" spans="1:3" x14ac:dyDescent="0.25">
      <c r="A12" s="111" t="s">
        <v>99</v>
      </c>
      <c r="B12" s="112"/>
      <c r="C12" s="109"/>
    </row>
    <row r="13" spans="1:3" x14ac:dyDescent="0.25">
      <c r="A13" s="111" t="s">
        <v>100</v>
      </c>
      <c r="B13" s="112">
        <v>14</v>
      </c>
      <c r="C13" s="109"/>
    </row>
    <row r="14" spans="1:3" x14ac:dyDescent="0.25">
      <c r="A14" s="109"/>
      <c r="B14" s="109"/>
      <c r="C14" s="109"/>
    </row>
    <row r="15" spans="1:3" x14ac:dyDescent="0.25">
      <c r="A15" s="109"/>
      <c r="B15" s="109"/>
      <c r="C15" s="109"/>
    </row>
    <row r="16" spans="1:3" x14ac:dyDescent="0.25">
      <c r="A16" s="109"/>
      <c r="B16" s="109"/>
      <c r="C16" s="109"/>
    </row>
    <row r="17" spans="1:3" x14ac:dyDescent="0.25">
      <c r="A17" s="109"/>
      <c r="B17" s="109"/>
      <c r="C17" s="109"/>
    </row>
    <row r="18" spans="1:3" x14ac:dyDescent="0.25">
      <c r="A18" s="109"/>
      <c r="B18" s="109"/>
      <c r="C18" s="109"/>
    </row>
  </sheetData>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MAPA DE RIESGOS CONSOLIDADO</vt:lpstr>
      <vt:lpstr>DATOS</vt:lpstr>
      <vt:lpstr>GRAFICAS</vt:lpstr>
      <vt:lpstr>CONTROL DE CAMBIOS</vt:lpstr>
      <vt:lpstr>TABLAS DINÁMICAS</vt:lpstr>
      <vt:lpstr>'MAPA DE RIESGOS CONSOLIDADO'!Títulos_a_imprimir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Patricia Burgos Chaquer</dc:creator>
  <cp:keywords/>
  <dc:description/>
  <cp:lastModifiedBy>Microsoft Office User</cp:lastModifiedBy>
  <cp:revision/>
  <dcterms:created xsi:type="dcterms:W3CDTF">2018-08-16T15:52:40Z</dcterms:created>
  <dcterms:modified xsi:type="dcterms:W3CDTF">2022-01-07T13:11:28Z</dcterms:modified>
  <cp:category/>
  <cp:contentStatus/>
</cp:coreProperties>
</file>