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6150" windowHeight="6855" tabRatio="625" activeTab="0"/>
  </bookViews>
  <sheets>
    <sheet name="vtas$nles" sheetId="1" r:id="rId1"/>
    <sheet name="vtas$imp" sheetId="2" r:id="rId2"/>
    <sheet name="$nles+imp" sheetId="3" r:id="rId3"/>
    <sheet name="Unidnales" sheetId="4" r:id="rId4"/>
    <sheet name="Unidimpor" sheetId="5" r:id="rId5"/>
    <sheet name="uninal+imp" sheetId="6" r:id="rId6"/>
  </sheets>
  <externalReferences>
    <externalReference r:id="rId9"/>
  </externalReferences>
  <definedNames>
    <definedName name="_xlnm.Print_Area" localSheetId="2">'$nles+imp'!$A$1:$U$24</definedName>
    <definedName name="_xlnm.Print_Area" localSheetId="4">'Unidimpor'!$A$1:$U$24</definedName>
    <definedName name="_xlnm.Print_Area" localSheetId="3">'Unidnales'!$A$1:$U$23</definedName>
    <definedName name="_xlnm.Print_Area" localSheetId="5">'uninal+imp'!$A$1:$U$24</definedName>
    <definedName name="_xlnm.Print_Area" localSheetId="1">'vtas$imp'!$A$1:$U$24</definedName>
    <definedName name="_xlnm.Print_Area" localSheetId="0">'vtas$nles'!$A$1:$U$25</definedName>
  </definedNames>
  <calcPr fullCalcOnLoad="1"/>
</workbook>
</file>

<file path=xl/sharedStrings.xml><?xml version="1.0" encoding="utf-8"?>
<sst xmlns="http://schemas.openxmlformats.org/spreadsheetml/2006/main" count="273" uniqueCount="47">
  <si>
    <t>Variación anual</t>
  </si>
  <si>
    <t>Tipo de vehículo</t>
  </si>
  <si>
    <t>Partici-pación</t>
  </si>
  <si>
    <t xml:space="preserve">Variación </t>
  </si>
  <si>
    <t>Automóviles particulares</t>
  </si>
  <si>
    <t>Camperos</t>
  </si>
  <si>
    <t>Camionetas</t>
  </si>
  <si>
    <t xml:space="preserve">Vehículos de transp. público </t>
  </si>
  <si>
    <t>Vehículos de carga</t>
  </si>
  <si>
    <t>Total corrientes</t>
  </si>
  <si>
    <t>Total constantes</t>
  </si>
  <si>
    <t xml:space="preserve">Total </t>
  </si>
  <si>
    <t>FUENTE: DANE</t>
  </si>
  <si>
    <r>
      <t xml:space="preserve">P </t>
    </r>
    <r>
      <rPr>
        <sz val="8"/>
        <rFont val="Arial"/>
        <family val="2"/>
      </rPr>
      <t>Provisional.</t>
    </r>
  </si>
  <si>
    <t xml:space="preserve">Ventas </t>
  </si>
  <si>
    <t>Contribu-ción</t>
  </si>
  <si>
    <t>Cuadro 5A</t>
  </si>
  <si>
    <t>Según tipo de vehículo</t>
  </si>
  <si>
    <t>Cuadro 5B</t>
  </si>
  <si>
    <t>Ventas en millones de pesos</t>
  </si>
  <si>
    <t>Ventas en unidades</t>
  </si>
  <si>
    <t>Cuadro 5C</t>
  </si>
  <si>
    <t>Variación anual = ((Trim. año actual - Trim. año anterior) / Trim. año anterior) *100.</t>
  </si>
  <si>
    <t>Variación acumulada en lo corrido del año= variación porcentual calculada entre lo transcurrido desde enero hasta el mes de referencia del año (enero hasta i,t), y lo transcurrido en igual período del año anterior (enero hasta i,t-1).</t>
  </si>
  <si>
    <t>Cuadro 6A</t>
  </si>
  <si>
    <t>Cuadro 6B</t>
  </si>
  <si>
    <t>Cuadro 6C</t>
  </si>
  <si>
    <t>Variación año corrido</t>
  </si>
  <si>
    <t>Variación 12 meses</t>
  </si>
  <si>
    <t>Variación año corrido = variación porcentual calculada entre lo transcurrido desde enero hasta el mes de referencia del año (enero hasta i,t), y lo transcurrido en igual período del año anterior (enero hasta i,t-1).</t>
  </si>
  <si>
    <t xml:space="preserve">Variación 12 meses = variación porcentual calculada entre lo transcurrido desde los últimos cuatro trimestres hasta el trimestre de referencia del año, y lo transcurrido en igual período del año anterior. </t>
  </si>
  <si>
    <r>
      <t>Valor total de las ventas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de vehículos automotores de producción nacional,</t>
    </r>
  </si>
  <si>
    <r>
      <t xml:space="preserve">P </t>
    </r>
    <r>
      <rPr>
        <sz val="9"/>
        <rFont val="Arial"/>
        <family val="2"/>
      </rPr>
      <t>Provisional.</t>
    </r>
  </si>
  <si>
    <r>
      <t>Valor total de las ventas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de vehículos automotores importados,</t>
    </r>
  </si>
  <si>
    <r>
      <t>Valor total de las ventas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de vehículos automotores nacionales e importados,</t>
    </r>
  </si>
  <si>
    <r>
      <t>Número de vehículos automotores de producción nacional vendidos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</si>
  <si>
    <r>
      <t>Número de vehículos automotores importados vendidos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</t>
    </r>
  </si>
  <si>
    <r>
      <t>Número de vehículos automotores nacionales e importados vendidos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, </t>
    </r>
  </si>
  <si>
    <t>participación porcentual y variación anual, año corrido y doce meses</t>
  </si>
  <si>
    <t>III trimestre 2007</t>
  </si>
  <si>
    <t xml:space="preserve">     III trimestre 2008</t>
  </si>
  <si>
    <t>I - III  trimestres 2007</t>
  </si>
  <si>
    <t>I - III  trimestres 2008</t>
  </si>
  <si>
    <t>IV trimestre 2006   -                       III trimestre de 2007</t>
  </si>
  <si>
    <t>IV trimestre 2007   -                    III trimestre de 2008</t>
  </si>
  <si>
    <t>III 2008</t>
  </si>
  <si>
    <t>IV trimestre 2007   -      III trimestre de 2008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</si>
</sst>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* #,##0_);_(* \(#,##0\);_(* &quot;-&quot;_);_(@_)"/>
    <numFmt numFmtId="194" formatCode="_(&quot;C$&quot;* #,##0.00_);_(&quot;C$&quot;* \(#,##0.00\);_(&quot;C$&quot;* &quot;-&quot;??_);_(@_)"/>
    <numFmt numFmtId="195" formatCode="_(* #,##0.00_);_(* \(#,##0.00\);_(* &quot;-&quot;??_);_(@_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N$&quot;#,##0_);\(&quot;N$&quot;#,##0\)"/>
    <numFmt numFmtId="203" formatCode="&quot;N$&quot;#,##0_);[Red]\(&quot;N$&quot;#,##0\)"/>
    <numFmt numFmtId="204" formatCode="&quot;N$&quot;#,##0.00_);\(&quot;N$&quot;#,##0.00\)"/>
    <numFmt numFmtId="205" formatCode="&quot;N$&quot;#,##0.00_);[Red]\(&quot;N$&quot;#,##0.00\)"/>
    <numFmt numFmtId="206" formatCode="_(&quot;N$&quot;* #,##0_);_(&quot;N$&quot;* \(#,##0\);_(&quot;N$&quot;* &quot;-&quot;_);_(@_)"/>
    <numFmt numFmtId="207" formatCode="_(&quot;N$&quot;* #,##0.00_);_(&quot;N$&quot;* \(#,##0.00\);_(&quot;N$&quot;* &quot;-&quot;??_);_(@_)"/>
    <numFmt numFmtId="208" formatCode="#,##0.0"/>
    <numFmt numFmtId="209" formatCode="0.0"/>
    <numFmt numFmtId="210" formatCode="0.000"/>
    <numFmt numFmtId="211" formatCode="_([$€-2]* #,##0.00_);_([$€-2]* \(#,##0.00\);_([$€-2]* &quot;-&quot;??_)"/>
    <numFmt numFmtId="212" formatCode="0.0000"/>
    <numFmt numFmtId="213" formatCode="#,##0.000"/>
    <numFmt numFmtId="214" formatCode="#,##0.0000"/>
    <numFmt numFmtId="215" formatCode="0.0%"/>
    <numFmt numFmtId="216" formatCode="0.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3" fontId="4" fillId="0" borderId="0" xfId="0" applyNumberFormat="1" applyFont="1" applyAlignment="1">
      <alignment/>
    </xf>
    <xf numFmtId="21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left"/>
    </xf>
    <xf numFmtId="2" fontId="4" fillId="3" borderId="0" xfId="0" applyNumberFormat="1" applyFont="1" applyFill="1" applyBorder="1" applyAlignment="1">
      <alignment horizontal="right"/>
    </xf>
    <xf numFmtId="212" fontId="4" fillId="0" borderId="0" xfId="0" applyNumberFormat="1" applyFont="1" applyAlignment="1">
      <alignment/>
    </xf>
    <xf numFmtId="0" fontId="4" fillId="3" borderId="2" xfId="0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2" fontId="4" fillId="3" borderId="2" xfId="0" applyNumberFormat="1" applyFont="1" applyFill="1" applyBorder="1" applyAlignment="1">
      <alignment/>
    </xf>
    <xf numFmtId="214" fontId="4" fillId="2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21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2" xfId="0" applyFont="1" applyBorder="1" applyAlignment="1">
      <alignment/>
    </xf>
    <xf numFmtId="10" fontId="4" fillId="0" borderId="2" xfId="22" applyNumberFormat="1" applyFont="1" applyBorder="1" applyAlignment="1">
      <alignment/>
    </xf>
    <xf numFmtId="212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214" fontId="4" fillId="0" borderId="2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2" fontId="4" fillId="3" borderId="2" xfId="0" applyNumberFormat="1" applyFont="1" applyFill="1" applyBorder="1" applyAlignment="1">
      <alignment horizontal="right"/>
    </xf>
    <xf numFmtId="2" fontId="4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" fillId="2" borderId="0" xfId="0" applyFont="1" applyFill="1" applyAlignment="1">
      <alignment horizontal="left"/>
    </xf>
    <xf numFmtId="0" fontId="11" fillId="2" borderId="2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8</xdr:col>
      <xdr:colOff>333375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53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6</xdr:col>
      <xdr:colOff>619125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8</xdr:col>
      <xdr:colOff>180975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7</xdr:col>
      <xdr:colOff>9525</xdr:colOff>
      <xdr:row>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8</xdr:col>
      <xdr:colOff>504825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7</xdr:col>
      <xdr:colOff>76200</xdr:colOff>
      <xdr:row>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ELA%20DIMPE\Marcela\GAHM\hipermercados%20y%20veh&#237;culos\II-08\base-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rcancías"/>
      <sheetName val="ciiu"/>
      <sheetName val="empleo"/>
      <sheetName val="inventarios"/>
      <sheetName val="vehículos-moneda"/>
      <sheetName val="vehículos-unidad"/>
    </sheetNames>
    <sheetDataSet>
      <sheetData sheetId="4">
        <row r="5">
          <cell r="O5">
            <v>776192171</v>
          </cell>
          <cell r="Q5">
            <v>784784886</v>
          </cell>
          <cell r="R5">
            <v>874203843</v>
          </cell>
          <cell r="S5">
            <v>950407743</v>
          </cell>
          <cell r="T5">
            <v>985173087</v>
          </cell>
          <cell r="V5">
            <v>529981765</v>
          </cell>
          <cell r="W5">
            <v>526609960</v>
          </cell>
          <cell r="X5">
            <v>553523674</v>
          </cell>
        </row>
        <row r="6">
          <cell r="O6">
            <v>139007033</v>
          </cell>
          <cell r="Q6">
            <v>125120568</v>
          </cell>
          <cell r="R6">
            <v>119088896</v>
          </cell>
          <cell r="S6">
            <v>134854158</v>
          </cell>
          <cell r="T6">
            <v>137344201</v>
          </cell>
          <cell r="V6">
            <v>74278245</v>
          </cell>
          <cell r="W6">
            <v>54032289</v>
          </cell>
          <cell r="X6">
            <v>56314046</v>
          </cell>
        </row>
        <row r="7">
          <cell r="O7">
            <v>67387981</v>
          </cell>
          <cell r="Q7">
            <v>56551066</v>
          </cell>
          <cell r="R7">
            <v>37852079</v>
          </cell>
          <cell r="S7">
            <v>42927956</v>
          </cell>
          <cell r="T7">
            <v>43813563</v>
          </cell>
          <cell r="V7">
            <v>50844034</v>
          </cell>
          <cell r="W7">
            <v>47715774</v>
          </cell>
          <cell r="X7">
            <v>48543831</v>
          </cell>
        </row>
        <row r="8">
          <cell r="O8">
            <v>135101059</v>
          </cell>
          <cell r="Q8">
            <v>103947891</v>
          </cell>
          <cell r="R8">
            <v>90058161</v>
          </cell>
          <cell r="S8">
            <v>81397846</v>
          </cell>
          <cell r="T8">
            <v>94842444</v>
          </cell>
          <cell r="V8">
            <v>61001684</v>
          </cell>
          <cell r="W8">
            <v>63934302</v>
          </cell>
          <cell r="X8">
            <v>79086728</v>
          </cell>
        </row>
        <row r="9">
          <cell r="O9">
            <v>158299434</v>
          </cell>
          <cell r="Q9">
            <v>205384629</v>
          </cell>
          <cell r="R9">
            <v>172919917</v>
          </cell>
          <cell r="S9">
            <v>174786658</v>
          </cell>
          <cell r="T9">
            <v>222022268</v>
          </cell>
          <cell r="V9">
            <v>140884758</v>
          </cell>
          <cell r="W9">
            <v>158577081</v>
          </cell>
          <cell r="X9">
            <v>90027767</v>
          </cell>
        </row>
        <row r="11">
          <cell r="O11">
            <v>652679118</v>
          </cell>
          <cell r="Q11">
            <v>658505750</v>
          </cell>
          <cell r="R11">
            <v>669523976</v>
          </cell>
          <cell r="S11">
            <v>713080438</v>
          </cell>
          <cell r="T11">
            <v>766271732</v>
          </cell>
          <cell r="V11">
            <v>441633850</v>
          </cell>
          <cell r="W11">
            <v>434249977</v>
          </cell>
          <cell r="X11">
            <v>421998086</v>
          </cell>
        </row>
        <row r="26">
          <cell r="O26">
            <v>405787631</v>
          </cell>
          <cell r="Q26">
            <v>424895063</v>
          </cell>
          <cell r="R26">
            <v>419081509</v>
          </cell>
          <cell r="S26">
            <v>430063354</v>
          </cell>
          <cell r="T26">
            <v>364028216</v>
          </cell>
          <cell r="V26">
            <v>343788027</v>
          </cell>
          <cell r="W26">
            <v>320844511</v>
          </cell>
          <cell r="X26">
            <v>299674746</v>
          </cell>
        </row>
        <row r="27">
          <cell r="O27">
            <v>242483335</v>
          </cell>
          <cell r="Q27">
            <v>265936426</v>
          </cell>
          <cell r="R27">
            <v>254044561</v>
          </cell>
          <cell r="S27">
            <v>312814790</v>
          </cell>
          <cell r="T27">
            <v>309595906</v>
          </cell>
          <cell r="V27">
            <v>290140814</v>
          </cell>
          <cell r="W27">
            <v>263208605</v>
          </cell>
          <cell r="X27">
            <v>300279167</v>
          </cell>
        </row>
        <row r="28">
          <cell r="O28">
            <v>413488143</v>
          </cell>
          <cell r="Q28">
            <v>305101976</v>
          </cell>
          <cell r="R28">
            <v>339380824</v>
          </cell>
          <cell r="S28">
            <v>329790815</v>
          </cell>
          <cell r="T28">
            <v>374681014</v>
          </cell>
          <cell r="V28">
            <v>310329137</v>
          </cell>
          <cell r="W28">
            <v>270997109</v>
          </cell>
          <cell r="X28">
            <v>289371201</v>
          </cell>
        </row>
        <row r="29">
          <cell r="O29">
            <v>110375325</v>
          </cell>
          <cell r="Q29">
            <v>130219655</v>
          </cell>
          <cell r="R29">
            <v>168237973</v>
          </cell>
          <cell r="S29">
            <v>135942806</v>
          </cell>
          <cell r="T29">
            <v>193316828</v>
          </cell>
          <cell r="V29">
            <v>117391299</v>
          </cell>
          <cell r="W29">
            <v>97627909</v>
          </cell>
          <cell r="X29">
            <v>121177083</v>
          </cell>
        </row>
        <row r="30">
          <cell r="O30">
            <v>180765610</v>
          </cell>
          <cell r="Q30">
            <v>159788399</v>
          </cell>
          <cell r="R30">
            <v>188788438</v>
          </cell>
          <cell r="S30">
            <v>186834077</v>
          </cell>
          <cell r="T30">
            <v>141606040</v>
          </cell>
          <cell r="V30">
            <v>89066870</v>
          </cell>
          <cell r="W30">
            <v>84376096</v>
          </cell>
          <cell r="X30">
            <v>81084538</v>
          </cell>
        </row>
        <row r="32">
          <cell r="O32">
            <v>715517267</v>
          </cell>
          <cell r="Q32">
            <v>694577895</v>
          </cell>
          <cell r="R32">
            <v>807365035</v>
          </cell>
          <cell r="S32">
            <v>816432155</v>
          </cell>
          <cell r="T32">
            <v>793818080</v>
          </cell>
          <cell r="V32">
            <v>667043155</v>
          </cell>
          <cell r="W32">
            <v>614259453</v>
          </cell>
          <cell r="X32">
            <v>655056853</v>
          </cell>
        </row>
      </sheetData>
      <sheetData sheetId="5">
        <row r="5">
          <cell r="O5">
            <v>28495</v>
          </cell>
          <cell r="Q5">
            <v>28889</v>
          </cell>
          <cell r="R5">
            <v>33659</v>
          </cell>
          <cell r="S5">
            <v>35889</v>
          </cell>
          <cell r="T5">
            <v>37379</v>
          </cell>
          <cell r="V5">
            <v>20683</v>
          </cell>
          <cell r="W5">
            <v>21354</v>
          </cell>
          <cell r="X5">
            <v>23744</v>
          </cell>
        </row>
        <row r="6">
          <cell r="O6">
            <v>2987</v>
          </cell>
          <cell r="Q6">
            <v>2773</v>
          </cell>
          <cell r="R6">
            <v>2895</v>
          </cell>
          <cell r="S6">
            <v>3191</v>
          </cell>
          <cell r="T6">
            <v>3382</v>
          </cell>
          <cell r="V6">
            <v>1810</v>
          </cell>
          <cell r="W6">
            <v>1331</v>
          </cell>
          <cell r="X6">
            <v>1456</v>
          </cell>
        </row>
        <row r="7">
          <cell r="O7">
            <v>1803</v>
          </cell>
          <cell r="Q7">
            <v>1379</v>
          </cell>
          <cell r="R7">
            <v>928</v>
          </cell>
          <cell r="S7">
            <v>1059</v>
          </cell>
          <cell r="T7">
            <v>1098</v>
          </cell>
          <cell r="V7">
            <v>1265</v>
          </cell>
          <cell r="W7">
            <v>1169</v>
          </cell>
          <cell r="X7">
            <v>1235</v>
          </cell>
        </row>
        <row r="8">
          <cell r="O8">
            <v>4096</v>
          </cell>
          <cell r="Q8">
            <v>3578</v>
          </cell>
          <cell r="R8">
            <v>2818</v>
          </cell>
          <cell r="S8">
            <v>2765</v>
          </cell>
          <cell r="T8">
            <v>2435</v>
          </cell>
          <cell r="V8">
            <v>1567</v>
          </cell>
          <cell r="W8">
            <v>1426</v>
          </cell>
          <cell r="X8">
            <v>1758</v>
          </cell>
        </row>
        <row r="9">
          <cell r="O9">
            <v>3132</v>
          </cell>
          <cell r="Q9">
            <v>3961</v>
          </cell>
          <cell r="R9">
            <v>3442</v>
          </cell>
          <cell r="S9">
            <v>3077</v>
          </cell>
          <cell r="T9">
            <v>3926</v>
          </cell>
          <cell r="V9">
            <v>2522</v>
          </cell>
          <cell r="W9">
            <v>3079</v>
          </cell>
          <cell r="X9">
            <v>2234</v>
          </cell>
        </row>
        <row r="25">
          <cell r="O25">
            <v>13835</v>
          </cell>
          <cell r="Q25">
            <v>11215</v>
          </cell>
          <cell r="R25">
            <v>13856</v>
          </cell>
          <cell r="S25">
            <v>14206</v>
          </cell>
          <cell r="T25">
            <v>11885</v>
          </cell>
          <cell r="V25">
            <v>11356</v>
          </cell>
          <cell r="W25">
            <v>10563</v>
          </cell>
          <cell r="X25">
            <v>9610</v>
          </cell>
        </row>
        <row r="26">
          <cell r="O26">
            <v>3771</v>
          </cell>
          <cell r="Q26">
            <v>4078</v>
          </cell>
          <cell r="R26">
            <v>4184</v>
          </cell>
          <cell r="S26">
            <v>5470</v>
          </cell>
          <cell r="T26">
            <v>5547</v>
          </cell>
          <cell r="V26">
            <v>4975</v>
          </cell>
          <cell r="W26">
            <v>4527</v>
          </cell>
          <cell r="X26">
            <v>5729</v>
          </cell>
        </row>
        <row r="27">
          <cell r="O27">
            <v>7521</v>
          </cell>
          <cell r="Q27">
            <v>5027</v>
          </cell>
          <cell r="R27">
            <v>6089</v>
          </cell>
          <cell r="S27">
            <v>6362</v>
          </cell>
          <cell r="T27">
            <v>6696</v>
          </cell>
          <cell r="V27">
            <v>5941</v>
          </cell>
          <cell r="W27">
            <v>5291</v>
          </cell>
          <cell r="X27">
            <v>5766</v>
          </cell>
        </row>
        <row r="28">
          <cell r="O28">
            <v>2978</v>
          </cell>
          <cell r="Q28">
            <v>4092</v>
          </cell>
          <cell r="R28">
            <v>5660</v>
          </cell>
          <cell r="S28">
            <v>4068</v>
          </cell>
          <cell r="T28">
            <v>5839</v>
          </cell>
          <cell r="V28">
            <v>3936</v>
          </cell>
          <cell r="W28">
            <v>3284</v>
          </cell>
          <cell r="X28">
            <v>4388</v>
          </cell>
        </row>
        <row r="29">
          <cell r="O29">
            <v>1986</v>
          </cell>
          <cell r="Q29">
            <v>1668</v>
          </cell>
          <cell r="R29">
            <v>1997</v>
          </cell>
          <cell r="S29">
            <v>2133</v>
          </cell>
          <cell r="T29">
            <v>1666</v>
          </cell>
          <cell r="V29">
            <v>1119</v>
          </cell>
          <cell r="W29">
            <v>1274</v>
          </cell>
          <cell r="X29">
            <v>1222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33"/>
  <sheetViews>
    <sheetView tabSelected="1" view="pageBreakPreview" zoomScaleSheetLayoutView="100" workbookViewId="0" topLeftCell="A1">
      <pane xSplit="1" topLeftCell="B1" activePane="topRight" state="frozen"/>
      <selection pane="topLeft" activeCell="A20" sqref="A20"/>
      <selection pane="topRight" activeCell="I19" sqref="I19"/>
    </sheetView>
  </sheetViews>
  <sheetFormatPr defaultColWidth="11.421875" defaultRowHeight="12.75"/>
  <cols>
    <col min="1" max="1" width="24.28125" style="1" customWidth="1"/>
    <col min="2" max="2" width="9.28125" style="1" customWidth="1"/>
    <col min="3" max="3" width="9.421875" style="1" customWidth="1"/>
    <col min="4" max="4" width="7.7109375" style="1" customWidth="1"/>
    <col min="5" max="5" width="10.00390625" style="1" customWidth="1"/>
    <col min="6" max="6" width="11.7109375" style="1" customWidth="1"/>
    <col min="7" max="7" width="10.421875" style="1" customWidth="1"/>
    <col min="8" max="8" width="1.421875" style="1" customWidth="1"/>
    <col min="9" max="9" width="13.28125" style="1" customWidth="1"/>
    <col min="10" max="10" width="11.28125" style="1" customWidth="1"/>
    <col min="11" max="11" width="13.140625" style="1" customWidth="1"/>
    <col min="12" max="12" width="10.28125" style="1" customWidth="1"/>
    <col min="13" max="13" width="10.8515625" style="1" customWidth="1"/>
    <col min="14" max="14" width="10.421875" style="1" customWidth="1"/>
    <col min="15" max="15" width="2.00390625" style="1" customWidth="1"/>
    <col min="16" max="16" width="12.421875" style="1" customWidth="1"/>
    <col min="17" max="17" width="10.140625" style="1" customWidth="1"/>
    <col min="18" max="18" width="12.421875" style="1" customWidth="1"/>
    <col min="19" max="19" width="8.7109375" style="1" customWidth="1"/>
    <col min="20" max="20" width="11.7109375" style="1" customWidth="1"/>
    <col min="21" max="21" width="10.28125" style="1" customWidth="1"/>
    <col min="22" max="16384" width="11.421875" style="1" customWidth="1"/>
  </cols>
  <sheetData>
    <row r="1" ht="57.75" customHeight="1"/>
    <row r="2" ht="16.5" customHeight="1"/>
    <row r="3" spans="1:14" s="10" customFormat="1" ht="15">
      <c r="A3" s="9" t="s">
        <v>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0" customFormat="1" ht="17.25">
      <c r="A4" s="9" t="s">
        <v>31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10" customFormat="1" ht="15">
      <c r="A5" s="9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5">
      <c r="A6" s="9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="10" customFormat="1" ht="15">
      <c r="A7" s="9" t="s">
        <v>45</v>
      </c>
    </row>
    <row r="8" spans="1:21" s="14" customFormat="1" ht="1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 t="s">
        <v>19</v>
      </c>
      <c r="S8" s="16"/>
      <c r="T8" s="16"/>
      <c r="U8" s="16"/>
    </row>
    <row r="9" spans="1:21" s="14" customFormat="1" ht="12">
      <c r="A9" s="12"/>
      <c r="B9" s="86" t="s">
        <v>0</v>
      </c>
      <c r="C9" s="86"/>
      <c r="D9" s="86"/>
      <c r="E9" s="86"/>
      <c r="F9" s="86"/>
      <c r="G9" s="86"/>
      <c r="H9" s="13"/>
      <c r="I9" s="12" t="s">
        <v>27</v>
      </c>
      <c r="J9" s="12"/>
      <c r="K9" s="12"/>
      <c r="L9" s="12"/>
      <c r="M9" s="12"/>
      <c r="N9" s="12"/>
      <c r="O9" s="13"/>
      <c r="P9" s="12" t="s">
        <v>28</v>
      </c>
      <c r="Q9" s="12"/>
      <c r="R9" s="12"/>
      <c r="S9" s="12"/>
      <c r="T9" s="12"/>
      <c r="U9" s="12"/>
    </row>
    <row r="10" spans="1:21" s="14" customFormat="1" ht="36" customHeight="1">
      <c r="A10" s="15"/>
      <c r="B10" s="16" t="s">
        <v>39</v>
      </c>
      <c r="C10" s="16"/>
      <c r="D10" s="16" t="s">
        <v>40</v>
      </c>
      <c r="E10" s="16"/>
      <c r="F10" s="16"/>
      <c r="G10" s="16"/>
      <c r="H10" s="17"/>
      <c r="I10" s="16" t="s">
        <v>41</v>
      </c>
      <c r="J10" s="16"/>
      <c r="K10" s="88" t="s">
        <v>42</v>
      </c>
      <c r="L10" s="88"/>
      <c r="M10" s="16"/>
      <c r="N10" s="16"/>
      <c r="O10" s="17"/>
      <c r="P10" s="87" t="s">
        <v>43</v>
      </c>
      <c r="Q10" s="87"/>
      <c r="R10" s="87" t="s">
        <v>44</v>
      </c>
      <c r="S10" s="87"/>
      <c r="T10" s="87"/>
      <c r="U10" s="87"/>
    </row>
    <row r="11" spans="1:55" s="14" customFormat="1" ht="46.5" customHeight="1">
      <c r="A11" s="18" t="s">
        <v>1</v>
      </c>
      <c r="B11" s="19" t="s">
        <v>14</v>
      </c>
      <c r="C11" s="19" t="s">
        <v>2</v>
      </c>
      <c r="D11" s="19" t="s">
        <v>14</v>
      </c>
      <c r="E11" s="19" t="s">
        <v>2</v>
      </c>
      <c r="F11" s="19" t="s">
        <v>3</v>
      </c>
      <c r="G11" s="19" t="s">
        <v>15</v>
      </c>
      <c r="H11" s="19"/>
      <c r="I11" s="19" t="s">
        <v>14</v>
      </c>
      <c r="J11" s="19" t="s">
        <v>2</v>
      </c>
      <c r="K11" s="19" t="s">
        <v>14</v>
      </c>
      <c r="L11" s="19" t="s">
        <v>2</v>
      </c>
      <c r="M11" s="19" t="s">
        <v>3</v>
      </c>
      <c r="N11" s="19" t="s">
        <v>15</v>
      </c>
      <c r="O11" s="19"/>
      <c r="P11" s="19" t="s">
        <v>14</v>
      </c>
      <c r="Q11" s="19" t="s">
        <v>2</v>
      </c>
      <c r="R11" s="19" t="s">
        <v>14</v>
      </c>
      <c r="S11" s="19" t="s">
        <v>2</v>
      </c>
      <c r="T11" s="19" t="s">
        <v>3</v>
      </c>
      <c r="U11" s="19" t="s">
        <v>15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21" s="2" customFormat="1" ht="10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>
      <c r="A13" s="32" t="s">
        <v>4</v>
      </c>
      <c r="B13" s="33">
        <f>+'[1]vehículos-moneda'!$S5/1000</f>
        <v>950407.743</v>
      </c>
      <c r="C13" s="34">
        <f>(B13/$B$18)*100</f>
        <v>68.65250973829615</v>
      </c>
      <c r="D13" s="33">
        <f>+'[1]vehículos-moneda'!$X5/1000</f>
        <v>553523.674</v>
      </c>
      <c r="E13" s="34">
        <f>(D13/D$18)*100</f>
        <v>66.8913980526742</v>
      </c>
      <c r="F13" s="34">
        <f aca="true" t="shared" si="0" ref="F13:F18">((D13-B13)/B13)*100</f>
        <v>-41.75934717737248</v>
      </c>
      <c r="G13" s="34">
        <f>+C13*F13/100</f>
        <v>-28.66883988759454</v>
      </c>
      <c r="H13" s="34"/>
      <c r="I13" s="33">
        <f>(+'[1]vehículos-moneda'!$Q5+'[1]vehículos-moneda'!$R5+'[1]vehículos-moneda'!$S5)/1000</f>
        <v>2609396.472</v>
      </c>
      <c r="J13" s="34">
        <f>+I13/$I$18*100</f>
        <v>65.98906290573022</v>
      </c>
      <c r="K13" s="33">
        <f>(+'[1]vehículos-moneda'!$V5+'[1]vehículos-moneda'!$W5+'[1]vehículos-moneda'!$X5)/1000</f>
        <v>1610115.399</v>
      </c>
      <c r="L13" s="34">
        <f aca="true" t="shared" si="1" ref="L13:L18">(K13/K$18)*100</f>
        <v>63.506483443509296</v>
      </c>
      <c r="M13" s="34">
        <f aca="true" t="shared" si="2" ref="M13:M19">((K13-I13)/I13)*100</f>
        <v>-38.29548647446781</v>
      </c>
      <c r="N13" s="34">
        <f>+J13*M13/100</f>
        <v>-25.27083265969197</v>
      </c>
      <c r="O13" s="34"/>
      <c r="P13" s="33">
        <f>(+'[1]vehículos-moneda'!$O5+'[1]vehículos-moneda'!$Q5+'[1]vehículos-moneda'!$R5+'[1]vehículos-moneda'!$S5)/1000</f>
        <v>3385588.643</v>
      </c>
      <c r="Q13" s="34">
        <f>(P13/P$18)*100</f>
        <v>64.73061753901716</v>
      </c>
      <c r="R13" s="33">
        <f>(+'[1]vehículos-moneda'!$T5+'[1]vehículos-moneda'!$V5+'[1]vehículos-moneda'!$W5+'[1]vehículos-moneda'!$X5)/1000</f>
        <v>2595288.486</v>
      </c>
      <c r="S13" s="34">
        <f>(R13/R18)*100</f>
        <v>64.58268571036537</v>
      </c>
      <c r="T13" s="34">
        <f aca="true" t="shared" si="3" ref="T13:T19">((R13-P13)/P13)*100</f>
        <v>-23.34306498321982</v>
      </c>
      <c r="U13" s="34">
        <f>+Q13*T13/100</f>
        <v>-15.110110116172262</v>
      </c>
    </row>
    <row r="14" spans="1:21" s="25" customFormat="1" ht="12">
      <c r="A14" s="22" t="s">
        <v>5</v>
      </c>
      <c r="B14" s="23">
        <f>+'[1]vehículos-moneda'!$S6/1000</f>
        <v>134854.158</v>
      </c>
      <c r="C14" s="24">
        <f>(B14/$B$18)*100</f>
        <v>9.741162636282022</v>
      </c>
      <c r="D14" s="23">
        <f>+'[1]vehículos-moneda'!$X6/1000</f>
        <v>56314.046</v>
      </c>
      <c r="E14" s="24">
        <f>(D14/D$18)*100</f>
        <v>6.805355297129722</v>
      </c>
      <c r="F14" s="24">
        <f t="shared" si="0"/>
        <v>-58.240778901307586</v>
      </c>
      <c r="G14" s="24">
        <f>+C14*F14/100</f>
        <v>-5.673328993413797</v>
      </c>
      <c r="H14" s="24"/>
      <c r="I14" s="23">
        <f>(+'[1]vehículos-moneda'!$Q6+'[1]vehículos-moneda'!$R6+'[1]vehículos-moneda'!$S6)/1000</f>
        <v>379063.622</v>
      </c>
      <c r="J14" s="24">
        <f>+I14/$I$18*100</f>
        <v>9.586145097475223</v>
      </c>
      <c r="K14" s="23">
        <f>(+'[1]vehículos-moneda'!$V6+'[1]vehículos-moneda'!$W6+'[1]vehículos-moneda'!$X6)/1000</f>
        <v>184624.58</v>
      </c>
      <c r="L14" s="24">
        <f t="shared" si="1"/>
        <v>7.281998445774046</v>
      </c>
      <c r="M14" s="24">
        <f t="shared" si="2"/>
        <v>-51.294566588613456</v>
      </c>
      <c r="N14" s="24">
        <f>+J14*M14/100</f>
        <v>-4.917171580305532</v>
      </c>
      <c r="O14" s="24"/>
      <c r="P14" s="23">
        <f>(+'[1]vehículos-moneda'!$O6+'[1]vehículos-moneda'!$Q6+'[1]vehículos-moneda'!$R6+'[1]vehículos-moneda'!$S6)/1000</f>
        <v>518070.655</v>
      </c>
      <c r="Q14" s="24">
        <f>(P14/P$18)*100</f>
        <v>9.905229773360007</v>
      </c>
      <c r="R14" s="23">
        <f>(+'[1]vehículos-moneda'!$T6+'[1]vehículos-moneda'!$V6+'[1]vehículos-moneda'!$W6+'[1]vehículos-moneda'!$X6)/1000</f>
        <v>321968.781</v>
      </c>
      <c r="S14" s="24">
        <f>(R14/R$18)*100</f>
        <v>8.012060587499734</v>
      </c>
      <c r="T14" s="24">
        <f t="shared" si="3"/>
        <v>-37.852341588426775</v>
      </c>
      <c r="U14" s="24">
        <f>+Q14*T14/100</f>
        <v>-3.749361408930781</v>
      </c>
    </row>
    <row r="15" spans="1:21" s="2" customFormat="1" ht="12">
      <c r="A15" s="32" t="s">
        <v>6</v>
      </c>
      <c r="B15" s="33">
        <f>+'[1]vehículos-moneda'!$S7/1000</f>
        <v>42927.956</v>
      </c>
      <c r="C15" s="34">
        <f>(B15/$B$18)*100</f>
        <v>3.100892158172525</v>
      </c>
      <c r="D15" s="33">
        <f>+'[1]vehículos-moneda'!$X7/1000</f>
        <v>48543.831</v>
      </c>
      <c r="E15" s="34">
        <f>(D15/D$18)*100</f>
        <v>5.866352018798649</v>
      </c>
      <c r="F15" s="34">
        <f t="shared" si="0"/>
        <v>13.082092704343996</v>
      </c>
      <c r="G15" s="34">
        <f>+C15*F15/100</f>
        <v>0.405661586793863</v>
      </c>
      <c r="H15" s="34"/>
      <c r="I15" s="33">
        <f>(+'[1]vehículos-moneda'!$Q7+'[1]vehículos-moneda'!$R7+'[1]vehículos-moneda'!$S7)/1000</f>
        <v>137331.101</v>
      </c>
      <c r="J15" s="34">
        <f>+I15/$I$18*100</f>
        <v>3.472968082867167</v>
      </c>
      <c r="K15" s="33">
        <f>(+'[1]vehículos-moneda'!$V7+'[1]vehículos-moneda'!$W7+'[1]vehículos-moneda'!$X7)/1000</f>
        <v>147103.639</v>
      </c>
      <c r="L15" s="34">
        <f t="shared" si="1"/>
        <v>5.80209022312038</v>
      </c>
      <c r="M15" s="34">
        <f t="shared" si="2"/>
        <v>7.116041398371954</v>
      </c>
      <c r="N15" s="34">
        <f>+J15*M15/100</f>
        <v>0.2471378465290724</v>
      </c>
      <c r="O15" s="34"/>
      <c r="P15" s="33">
        <f>(+'[1]vehículos-moneda'!$O7+'[1]vehículos-moneda'!$Q7+'[1]vehículos-moneda'!$R7+'[1]vehículos-moneda'!$S7)/1000</f>
        <v>204719.082</v>
      </c>
      <c r="Q15" s="34">
        <f>(P15/P$18)*100</f>
        <v>3.914117749443517</v>
      </c>
      <c r="R15" s="33">
        <f>(+'[1]vehículos-moneda'!$T7+'[1]vehículos-moneda'!$V7+'[1]vehículos-moneda'!$W7+'[1]vehículos-moneda'!$X7)/1000</f>
        <v>190917.202</v>
      </c>
      <c r="S15" s="34">
        <f>(R15/R$18)*100</f>
        <v>4.750895987086169</v>
      </c>
      <c r="T15" s="34">
        <f t="shared" si="3"/>
        <v>-6.741862978850211</v>
      </c>
      <c r="U15" s="34">
        <f>+Q15*T15/100</f>
        <v>-0.26388445549833756</v>
      </c>
    </row>
    <row r="16" spans="1:21" s="25" customFormat="1" ht="12">
      <c r="A16" s="22" t="s">
        <v>7</v>
      </c>
      <c r="B16" s="23">
        <f>+'[1]vehículos-moneda'!$S8/1000</f>
        <v>81397.846</v>
      </c>
      <c r="C16" s="24">
        <f>(B16/$B$18)*100</f>
        <v>5.87975682684577</v>
      </c>
      <c r="D16" s="23">
        <f>+'[1]vehículos-moneda'!$X8/1000</f>
        <v>79086.728</v>
      </c>
      <c r="E16" s="24">
        <f>(D16/D$18)*100</f>
        <v>9.557354187043451</v>
      </c>
      <c r="F16" s="24">
        <f t="shared" si="0"/>
        <v>-2.839286435171764</v>
      </c>
      <c r="G16" s="24">
        <f>+C16*F16/100</f>
        <v>-0.1669431380057177</v>
      </c>
      <c r="H16" s="24"/>
      <c r="I16" s="23">
        <f>(+'[1]vehículos-moneda'!$Q8+'[1]vehículos-moneda'!$R8+'[1]vehículos-moneda'!$S8)/1000</f>
        <v>275403.898</v>
      </c>
      <c r="J16" s="24">
        <f>+I16/$I$18*100</f>
        <v>6.964692925976069</v>
      </c>
      <c r="K16" s="23">
        <f>(+'[1]vehículos-moneda'!$V8+'[1]vehículos-moneda'!$W8+'[1]vehículos-moneda'!$X8)/1000</f>
        <v>204022.714</v>
      </c>
      <c r="L16" s="24">
        <f t="shared" si="1"/>
        <v>8.047103404382032</v>
      </c>
      <c r="M16" s="24">
        <f t="shared" si="2"/>
        <v>-25.918726829349374</v>
      </c>
      <c r="N16" s="24">
        <f>+J16*M16/100</f>
        <v>-1.8051597339867573</v>
      </c>
      <c r="O16" s="24"/>
      <c r="P16" s="23">
        <f>(+'[1]vehículos-moneda'!$O8+'[1]vehículos-moneda'!$Q8+'[1]vehículos-moneda'!$R8+'[1]vehículos-moneda'!$S8)/1000</f>
        <v>410504.957</v>
      </c>
      <c r="Q16" s="24">
        <f>(P16/P$18)*100</f>
        <v>7.848632002112279</v>
      </c>
      <c r="R16" s="23">
        <f>(+'[1]vehículos-moneda'!$T8+'[1]vehículos-moneda'!$V8+'[1]vehículos-moneda'!$W8+'[1]vehículos-moneda'!$X8)/1000</f>
        <v>298865.158</v>
      </c>
      <c r="S16" s="24">
        <f>(R16/R$18)*100</f>
        <v>7.437136438978788</v>
      </c>
      <c r="T16" s="24">
        <f t="shared" si="3"/>
        <v>-27.19572494711678</v>
      </c>
      <c r="U16" s="24">
        <f>+Q16*T16/100</f>
        <v>-2.13449237140584</v>
      </c>
    </row>
    <row r="17" spans="1:21" s="2" customFormat="1" ht="12">
      <c r="A17" s="32" t="s">
        <v>8</v>
      </c>
      <c r="B17" s="33">
        <f>+'[1]vehículos-moneda'!$S9/1000</f>
        <v>174786.658</v>
      </c>
      <c r="C17" s="34">
        <f>(B17/$B$18)*100</f>
        <v>12.62567864040354</v>
      </c>
      <c r="D17" s="33">
        <f>+'[1]vehículos-moneda'!$X9/1000</f>
        <v>90027.767</v>
      </c>
      <c r="E17" s="34">
        <f>(D17/D$18)*100</f>
        <v>10.87954044435398</v>
      </c>
      <c r="F17" s="34">
        <f t="shared" si="0"/>
        <v>-48.492769396620645</v>
      </c>
      <c r="G17" s="34">
        <f>+C17*F17/100</f>
        <v>-6.122541227849277</v>
      </c>
      <c r="H17" s="34"/>
      <c r="I17" s="33">
        <f>(+'[1]vehículos-moneda'!$Q9+'[1]vehículos-moneda'!$R9+'[1]vehículos-moneda'!$S9)/1000</f>
        <v>553091.204</v>
      </c>
      <c r="J17" s="34">
        <f>+I17/$I$18*100</f>
        <v>13.987130987951327</v>
      </c>
      <c r="K17" s="33">
        <f>(+'[1]vehículos-moneda'!$V9+'[1]vehículos-moneda'!$W9+'[1]vehículos-moneda'!$X9)/1000</f>
        <v>389489.606</v>
      </c>
      <c r="L17" s="34">
        <f t="shared" si="1"/>
        <v>15.362324483214238</v>
      </c>
      <c r="M17" s="34">
        <f t="shared" si="2"/>
        <v>-29.57949734452837</v>
      </c>
      <c r="N17" s="34">
        <f>+J17*M17/100</f>
        <v>-4.137323039156768</v>
      </c>
      <c r="O17" s="34"/>
      <c r="P17" s="33">
        <f>(+'[1]vehículos-moneda'!$O9+'[1]vehículos-moneda'!$Q9+'[1]vehículos-moneda'!$R9+'[1]vehículos-moneda'!$S9)/1000</f>
        <v>711390.638</v>
      </c>
      <c r="Q17" s="34">
        <f>(P17/P$18)*100</f>
        <v>13.601402936067034</v>
      </c>
      <c r="R17" s="33">
        <f>(+'[1]vehículos-moneda'!$T9+'[1]vehículos-moneda'!$V9+'[1]vehículos-moneda'!$W9+'[1]vehículos-moneda'!$X9)/1000</f>
        <v>611511.874</v>
      </c>
      <c r="S17" s="34">
        <f>(R17/R$18)*100</f>
        <v>15.217221276069942</v>
      </c>
      <c r="T17" s="34">
        <f t="shared" si="3"/>
        <v>-14.039932305097341</v>
      </c>
      <c r="U17" s="34">
        <f>+Q17*T17/100</f>
        <v>-1.9096277647673339</v>
      </c>
    </row>
    <row r="18" spans="1:21" s="25" customFormat="1" ht="12">
      <c r="A18" s="22" t="s">
        <v>9</v>
      </c>
      <c r="B18" s="23">
        <f>SUM(B13:B17)</f>
        <v>1384374.361</v>
      </c>
      <c r="C18" s="24">
        <f>SUM(C13:C17)</f>
        <v>100</v>
      </c>
      <c r="D18" s="23">
        <f>SUM(D13:D17)</f>
        <v>827496.046</v>
      </c>
      <c r="E18" s="24">
        <f>SUM(E13:E17)</f>
        <v>100</v>
      </c>
      <c r="F18" s="24">
        <f t="shared" si="0"/>
        <v>-40.22599166006947</v>
      </c>
      <c r="G18" s="24">
        <f>SUM(G13:G17)</f>
        <v>-40.22599166006947</v>
      </c>
      <c r="H18" s="24"/>
      <c r="I18" s="23">
        <f>SUM(I13:I17)</f>
        <v>3954286.297</v>
      </c>
      <c r="J18" s="24">
        <f>(I18/I$18)*100</f>
        <v>100</v>
      </c>
      <c r="K18" s="23">
        <f>SUM(K13:K17)</f>
        <v>2535355.938</v>
      </c>
      <c r="L18" s="24">
        <f t="shared" si="1"/>
        <v>100</v>
      </c>
      <c r="M18" s="24">
        <f t="shared" si="2"/>
        <v>-35.88334916661194</v>
      </c>
      <c r="N18" s="24">
        <f>SUM(N13:N17)</f>
        <v>-35.88334916661196</v>
      </c>
      <c r="O18" s="24"/>
      <c r="P18" s="23">
        <f>SUM(P13:P17)</f>
        <v>5230273.975000001</v>
      </c>
      <c r="Q18" s="24">
        <f>SUM(Q13:Q17)</f>
        <v>100</v>
      </c>
      <c r="R18" s="23">
        <f>SUM(R13:R17)</f>
        <v>4018551.5009999997</v>
      </c>
      <c r="S18" s="24">
        <f>SUM(S13:S17)</f>
        <v>100</v>
      </c>
      <c r="T18" s="24">
        <f t="shared" si="3"/>
        <v>-23.167476116774566</v>
      </c>
      <c r="U18" s="24">
        <f>SUM(U13:U17)</f>
        <v>-23.167476116774555</v>
      </c>
    </row>
    <row r="19" spans="1:21" s="2" customFormat="1" ht="12">
      <c r="A19" s="38" t="s">
        <v>10</v>
      </c>
      <c r="B19" s="39">
        <f>+'[1]vehículos-moneda'!$S11/1000</f>
        <v>713080.438</v>
      </c>
      <c r="C19" s="40">
        <f>(B19/$B$19)*100</f>
        <v>100</v>
      </c>
      <c r="D19" s="39">
        <f>+'[1]vehículos-moneda'!$X11/1000</f>
        <v>421998.086</v>
      </c>
      <c r="E19" s="40">
        <f>(D19/D$19)*100</f>
        <v>100</v>
      </c>
      <c r="F19" s="40">
        <f>((D19-B19)/B19)*100</f>
        <v>-40.82040909948507</v>
      </c>
      <c r="G19" s="40"/>
      <c r="H19" s="40"/>
      <c r="I19" s="39">
        <f>(+'[1]vehículos-moneda'!$Q$11+'[1]vehículos-moneda'!$R$11+'[1]vehículos-moneda'!$S$11)/1000</f>
        <v>2041110.164</v>
      </c>
      <c r="J19" s="40">
        <f>(I19/I$19)*100</f>
        <v>100</v>
      </c>
      <c r="K19" s="39">
        <f>(+'[1]vehículos-moneda'!$V$11+'[1]vehículos-moneda'!$W$11+'[1]vehículos-moneda'!$X$11)/1000</f>
        <v>1297881.913</v>
      </c>
      <c r="L19" s="40">
        <f>(K19/K$19)*100</f>
        <v>100</v>
      </c>
      <c r="M19" s="40">
        <f t="shared" si="2"/>
        <v>-36.4129415505669</v>
      </c>
      <c r="N19" s="40"/>
      <c r="O19" s="40"/>
      <c r="P19" s="39">
        <f>(+'[1]vehículos-moneda'!$O$11+'[1]vehículos-moneda'!$Q$11+'[1]vehículos-moneda'!$R$11+'[1]vehículos-moneda'!$S$11)/1000</f>
        <v>2693789.282</v>
      </c>
      <c r="Q19" s="40">
        <f>(P19/P$19)*100</f>
        <v>100</v>
      </c>
      <c r="R19" s="39">
        <f>(+'[1]vehículos-moneda'!$T$11+'[1]vehículos-moneda'!$V$11+'[1]vehículos-moneda'!$W$11+'[1]vehículos-moneda'!$X$11)/1000</f>
        <v>2064153.645</v>
      </c>
      <c r="S19" s="40">
        <f>(R19/R$19)*100</f>
        <v>100</v>
      </c>
      <c r="T19" s="40">
        <f t="shared" si="3"/>
        <v>-23.373603912052392</v>
      </c>
      <c r="U19" s="40"/>
    </row>
    <row r="20" spans="1:21" s="25" customFormat="1" ht="13.5" customHeight="1">
      <c r="A20" s="22"/>
      <c r="B20" s="23"/>
      <c r="C20" s="24"/>
      <c r="D20" s="41"/>
      <c r="E20" s="24"/>
      <c r="F20" s="24"/>
      <c r="G20" s="24"/>
      <c r="H20" s="24"/>
      <c r="I20" s="23"/>
      <c r="J20" s="24"/>
      <c r="K20" s="23"/>
      <c r="L20" s="24"/>
      <c r="M20" s="24"/>
      <c r="N20" s="24"/>
      <c r="O20" s="24"/>
      <c r="P20" s="23"/>
      <c r="Q20" s="24"/>
      <c r="R20" s="23"/>
      <c r="S20" s="24"/>
      <c r="T20" s="24"/>
      <c r="U20" s="24"/>
    </row>
    <row r="21" spans="1:13" s="2" customFormat="1" ht="12">
      <c r="A21" s="2" t="s">
        <v>12</v>
      </c>
      <c r="L21" s="26"/>
      <c r="M21" s="27"/>
    </row>
    <row r="22" s="2" customFormat="1" ht="12">
      <c r="A22" s="2" t="s">
        <v>22</v>
      </c>
    </row>
    <row r="23" spans="1:14" s="2" customFormat="1" ht="12">
      <c r="A23" s="2" t="s">
        <v>29</v>
      </c>
      <c r="N23" s="28"/>
    </row>
    <row r="24" spans="1:17" s="2" customFormat="1" ht="12">
      <c r="A24" s="2" t="s">
        <v>30</v>
      </c>
      <c r="D24" s="43"/>
      <c r="I24" s="26"/>
      <c r="J24" s="26"/>
      <c r="K24" s="29"/>
      <c r="O24" s="11"/>
      <c r="P24" s="11"/>
      <c r="Q24" s="11"/>
    </row>
    <row r="25" spans="1:14" s="2" customFormat="1" ht="13.5">
      <c r="A25" s="30" t="s">
        <v>32</v>
      </c>
      <c r="N25" s="28"/>
    </row>
    <row r="31" spans="12:13" ht="12.75">
      <c r="L31" s="3"/>
      <c r="M31" s="3"/>
    </row>
    <row r="33" spans="12:13" ht="12.75">
      <c r="L33" s="3"/>
      <c r="M33" s="3"/>
    </row>
  </sheetData>
  <mergeCells count="4">
    <mergeCell ref="B9:G9"/>
    <mergeCell ref="P10:Q10"/>
    <mergeCell ref="K10:L10"/>
    <mergeCell ref="R10:U10"/>
  </mergeCells>
  <printOptions horizontalCentered="1" verticalCentered="1"/>
  <pageMargins left="0.59" right="0.25" top="0.984251968503937" bottom="0.46" header="0.5118110236220472" footer="0.5118110236220472"/>
  <pageSetup fitToHeight="1" fitToWidth="1" horizontalDpi="300" verticalDpi="300" orientation="landscape" scale="59" r:id="rId2"/>
  <headerFooter alignWithMargins="0">
    <oddFooter>&amp;R&amp;7El Departamento  Administrativo Nacional de Estadística DANE se reserva los derechos de autor
Ley 23 82 / ley 44 93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C33"/>
  <sheetViews>
    <sheetView tabSelected="1" view="pageBreakPreview" zoomScaleSheetLayoutView="100" workbookViewId="0" topLeftCell="A1">
      <pane xSplit="1" topLeftCell="B1" activePane="topRight" state="frozen"/>
      <selection pane="topLeft" activeCell="I19" sqref="I19"/>
      <selection pane="topRight" activeCell="I19" sqref="I19"/>
    </sheetView>
  </sheetViews>
  <sheetFormatPr defaultColWidth="11.421875" defaultRowHeight="12.75"/>
  <cols>
    <col min="1" max="1" width="24.28125" style="1" customWidth="1"/>
    <col min="2" max="2" width="12.00390625" style="1" customWidth="1"/>
    <col min="3" max="3" width="9.8515625" style="1" customWidth="1"/>
    <col min="4" max="4" width="13.7109375" style="1" customWidth="1"/>
    <col min="5" max="5" width="9.57421875" style="1" customWidth="1"/>
    <col min="6" max="6" width="10.8515625" style="1" customWidth="1"/>
    <col min="7" max="7" width="10.421875" style="1" customWidth="1"/>
    <col min="8" max="8" width="1.421875" style="1" customWidth="1"/>
    <col min="9" max="9" width="14.140625" style="1" customWidth="1"/>
    <col min="10" max="10" width="9.57421875" style="1" customWidth="1"/>
    <col min="11" max="11" width="10.8515625" style="1" customWidth="1"/>
    <col min="12" max="12" width="9.00390625" style="1" customWidth="1"/>
    <col min="13" max="13" width="11.57421875" style="1" customWidth="1"/>
    <col min="14" max="14" width="11.00390625" style="1" customWidth="1"/>
    <col min="15" max="15" width="2.00390625" style="1" customWidth="1"/>
    <col min="16" max="16" width="14.140625" style="1" customWidth="1"/>
    <col min="17" max="17" width="9.421875" style="1" customWidth="1"/>
    <col min="18" max="18" width="12.28125" style="1" bestFit="1" customWidth="1"/>
    <col min="19" max="19" width="8.57421875" style="1" customWidth="1"/>
    <col min="20" max="20" width="10.8515625" style="1" customWidth="1"/>
    <col min="21" max="21" width="11.140625" style="1" customWidth="1"/>
    <col min="22" max="16384" width="11.421875" style="1" customWidth="1"/>
  </cols>
  <sheetData>
    <row r="1" ht="57.75" customHeight="1"/>
    <row r="2" ht="16.5" customHeight="1"/>
    <row r="3" spans="1:14" s="10" customFormat="1" ht="15">
      <c r="A3" s="9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0" customFormat="1" ht="17.25">
      <c r="A4" s="9" t="s">
        <v>33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10" customFormat="1" ht="15">
      <c r="A5" s="9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5">
      <c r="A6" s="9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="10" customFormat="1" ht="15">
      <c r="A7" s="9" t="s">
        <v>45</v>
      </c>
    </row>
    <row r="8" spans="1:21" s="14" customFormat="1" ht="1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 t="s">
        <v>19</v>
      </c>
      <c r="S8" s="16"/>
      <c r="T8" s="16"/>
      <c r="U8" s="16"/>
    </row>
    <row r="9" spans="1:21" s="14" customFormat="1" ht="12">
      <c r="A9" s="12"/>
      <c r="B9" s="86" t="s">
        <v>0</v>
      </c>
      <c r="C9" s="86"/>
      <c r="D9" s="86"/>
      <c r="E9" s="86"/>
      <c r="F9" s="86"/>
      <c r="G9" s="86"/>
      <c r="H9" s="13"/>
      <c r="I9" s="12" t="s">
        <v>27</v>
      </c>
      <c r="J9" s="12"/>
      <c r="K9" s="12"/>
      <c r="L9" s="12"/>
      <c r="M9" s="12"/>
      <c r="N9" s="12"/>
      <c r="O9" s="13"/>
      <c r="P9" s="12" t="s">
        <v>28</v>
      </c>
      <c r="Q9" s="12"/>
      <c r="R9" s="12"/>
      <c r="S9" s="12"/>
      <c r="T9" s="12"/>
      <c r="U9" s="12"/>
    </row>
    <row r="10" spans="1:21" s="14" customFormat="1" ht="36" customHeight="1">
      <c r="A10" s="15"/>
      <c r="B10" s="16" t="s">
        <v>39</v>
      </c>
      <c r="C10" s="16"/>
      <c r="D10" s="16" t="s">
        <v>40</v>
      </c>
      <c r="E10" s="16"/>
      <c r="F10" s="16"/>
      <c r="G10" s="16"/>
      <c r="H10" s="17"/>
      <c r="I10" s="16" t="s">
        <v>41</v>
      </c>
      <c r="J10" s="16"/>
      <c r="K10" s="88" t="s">
        <v>42</v>
      </c>
      <c r="L10" s="88"/>
      <c r="M10" s="16"/>
      <c r="N10" s="16"/>
      <c r="O10" s="17"/>
      <c r="P10" s="87" t="s">
        <v>43</v>
      </c>
      <c r="Q10" s="87"/>
      <c r="R10" s="87" t="s">
        <v>44</v>
      </c>
      <c r="S10" s="87"/>
      <c r="T10" s="87"/>
      <c r="U10" s="87"/>
    </row>
    <row r="11" spans="1:55" s="14" customFormat="1" ht="46.5" customHeight="1">
      <c r="A11" s="18" t="s">
        <v>1</v>
      </c>
      <c r="B11" s="19" t="s">
        <v>14</v>
      </c>
      <c r="C11" s="19" t="s">
        <v>2</v>
      </c>
      <c r="D11" s="19" t="s">
        <v>14</v>
      </c>
      <c r="E11" s="19" t="s">
        <v>2</v>
      </c>
      <c r="F11" s="19" t="s">
        <v>3</v>
      </c>
      <c r="G11" s="19" t="s">
        <v>15</v>
      </c>
      <c r="H11" s="19"/>
      <c r="I11" s="19" t="s">
        <v>14</v>
      </c>
      <c r="J11" s="19" t="s">
        <v>2</v>
      </c>
      <c r="K11" s="19" t="s">
        <v>14</v>
      </c>
      <c r="L11" s="19" t="s">
        <v>2</v>
      </c>
      <c r="M11" s="19" t="s">
        <v>3</v>
      </c>
      <c r="N11" s="19" t="s">
        <v>15</v>
      </c>
      <c r="O11" s="19"/>
      <c r="P11" s="19" t="s">
        <v>14</v>
      </c>
      <c r="Q11" s="19" t="s">
        <v>2</v>
      </c>
      <c r="R11" s="19" t="s">
        <v>14</v>
      </c>
      <c r="S11" s="19" t="s">
        <v>2</v>
      </c>
      <c r="T11" s="19" t="s">
        <v>3</v>
      </c>
      <c r="U11" s="19" t="s">
        <v>15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21" s="2" customFormat="1" ht="10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>
      <c r="A13" s="32" t="s">
        <v>4</v>
      </c>
      <c r="B13" s="33">
        <f>+'[1]vehículos-moneda'!$S26/1000</f>
        <v>430063.354</v>
      </c>
      <c r="C13" s="34">
        <f>(B13/B$18)*100</f>
        <v>30.819064492221255</v>
      </c>
      <c r="D13" s="33">
        <f>+'[1]vehículos-moneda'!$X26/1000</f>
        <v>299674.746</v>
      </c>
      <c r="E13" s="34">
        <f aca="true" t="shared" si="0" ref="E13:E18">(D13/D$18)*100</f>
        <v>27.453131885117678</v>
      </c>
      <c r="F13" s="34">
        <f aca="true" t="shared" si="1" ref="F13:F19">((D13-B13)/B13)*100</f>
        <v>-30.318465125489396</v>
      </c>
      <c r="G13" s="34">
        <f>+C13*F13/100</f>
        <v>-9.343867320076187</v>
      </c>
      <c r="H13" s="34"/>
      <c r="I13" s="33">
        <f>(+'[1]vehículos-moneda'!$Q26+'[1]vehículos-moneda'!$R26+'[1]vehículos-moneda'!$S26)/1000</f>
        <v>1274039.926</v>
      </c>
      <c r="J13" s="34">
        <f>(I13/I18)*100</f>
        <v>31.450626438903456</v>
      </c>
      <c r="K13" s="33">
        <f>(+'[1]vehículos-moneda'!$V26+'[1]vehículos-moneda'!$W26+'[1]vehículos-moneda'!$X26)/1000</f>
        <v>964307.284</v>
      </c>
      <c r="L13" s="34">
        <f aca="true" t="shared" si="2" ref="L13:L18">(K13/K$18)*100</f>
        <v>29.405375842458714</v>
      </c>
      <c r="M13" s="34">
        <f aca="true" t="shared" si="3" ref="M13:M19">((K13-I13)/I13)*100</f>
        <v>-24.311062446248645</v>
      </c>
      <c r="N13" s="34">
        <f>+J13*M13/100</f>
        <v>-7.645981433298206</v>
      </c>
      <c r="O13" s="34"/>
      <c r="P13" s="33">
        <f>(+'[1]vehículos-moneda'!$O26+'[1]vehículos-moneda'!$Q26+'[1]vehículos-moneda'!$R26+'[1]vehículos-moneda'!$S26)/1000</f>
        <v>1679827.557</v>
      </c>
      <c r="Q13" s="34">
        <f>(P13/P$18)*100</f>
        <v>31.08592322264519</v>
      </c>
      <c r="R13" s="33">
        <f>(+'[1]vehículos-moneda'!$T26+'[1]vehículos-moneda'!$V26+'[1]vehículos-moneda'!$W26+'[1]vehículos-moneda'!$X26)/1000</f>
        <v>1328335.5</v>
      </c>
      <c r="S13" s="34">
        <f>(R13/R18)*100</f>
        <v>28.4892493531479</v>
      </c>
      <c r="T13" s="34">
        <f aca="true" t="shared" si="4" ref="T13:T19">((R13-P13)/P13)*100</f>
        <v>-20.924294016686382</v>
      </c>
      <c r="U13" s="34">
        <f>+Q13*T13/100</f>
        <v>-6.50450997290767</v>
      </c>
    </row>
    <row r="14" spans="1:21" s="25" customFormat="1" ht="12">
      <c r="A14" s="22" t="s">
        <v>5</v>
      </c>
      <c r="B14" s="23">
        <f>+'[1]vehículos-moneda'!$S27/1000</f>
        <v>312814.79</v>
      </c>
      <c r="C14" s="24">
        <f>(B14/B$18)*100</f>
        <v>22.41683486273199</v>
      </c>
      <c r="D14" s="23">
        <f>+'[1]vehículos-moneda'!$X27/1000</f>
        <v>300279.167</v>
      </c>
      <c r="E14" s="24">
        <f t="shared" si="0"/>
        <v>27.50850274852415</v>
      </c>
      <c r="F14" s="24">
        <f t="shared" si="1"/>
        <v>-4.00736263141521</v>
      </c>
      <c r="G14" s="24">
        <f>+C14*F14/100</f>
        <v>-0.898323863435179</v>
      </c>
      <c r="H14" s="24"/>
      <c r="I14" s="23">
        <f>(+'[1]vehículos-moneda'!$Q27+'[1]vehículos-moneda'!$R27+'[1]vehículos-moneda'!$S27)/1000</f>
        <v>832795.777</v>
      </c>
      <c r="J14" s="24">
        <f>(I14/I$18)*100</f>
        <v>20.55818530315301</v>
      </c>
      <c r="K14" s="23">
        <f>(+'[1]vehículos-moneda'!$V27+'[1]vehículos-moneda'!$W27+'[1]vehículos-moneda'!$X27)/1000</f>
        <v>853628.586</v>
      </c>
      <c r="L14" s="24">
        <f t="shared" si="2"/>
        <v>26.030363783082855</v>
      </c>
      <c r="M14" s="24">
        <f t="shared" si="3"/>
        <v>2.5015507493381546</v>
      </c>
      <c r="N14" s="24">
        <f>+J14*M14/100</f>
        <v>0.5142734385013505</v>
      </c>
      <c r="O14" s="24"/>
      <c r="P14" s="23">
        <f>(+'[1]vehículos-moneda'!$O27+'[1]vehículos-moneda'!$Q27+'[1]vehículos-moneda'!$R27+'[1]vehículos-moneda'!$S27)/1000</f>
        <v>1075279.112</v>
      </c>
      <c r="Q14" s="24">
        <f>(P14/P$18)*100</f>
        <v>19.898497187557503</v>
      </c>
      <c r="R14" s="23">
        <f>(+'[1]vehículos-moneda'!$T27+'[1]vehículos-moneda'!$V27+'[1]vehículos-moneda'!$W27+'[1]vehículos-moneda'!$X27)/1000</f>
        <v>1163224.492</v>
      </c>
      <c r="S14" s="24">
        <f>(R14/R$18)*100</f>
        <v>24.948059135871016</v>
      </c>
      <c r="T14" s="24">
        <f t="shared" si="4"/>
        <v>8.178842034457759</v>
      </c>
      <c r="U14" s="24">
        <f>+Q14*T14/100</f>
        <v>1.627466652201348</v>
      </c>
    </row>
    <row r="15" spans="1:21" s="2" customFormat="1" ht="12">
      <c r="A15" s="32" t="s">
        <v>6</v>
      </c>
      <c r="B15" s="33">
        <f>+'[1]vehículos-moneda'!$S28/1000</f>
        <v>329790.815</v>
      </c>
      <c r="C15" s="34">
        <f>(B15/B$18)*100</f>
        <v>23.633365414406384</v>
      </c>
      <c r="D15" s="33">
        <f>+'[1]vehículos-moneda'!$X28/1000</f>
        <v>289371.201</v>
      </c>
      <c r="E15" s="34">
        <f t="shared" si="0"/>
        <v>26.509226589309918</v>
      </c>
      <c r="F15" s="34">
        <f t="shared" si="1"/>
        <v>-12.256136969733374</v>
      </c>
      <c r="G15" s="34">
        <f>+C15*F15/100</f>
        <v>-2.896537635747242</v>
      </c>
      <c r="H15" s="34"/>
      <c r="I15" s="33">
        <f>(+'[1]vehículos-moneda'!$Q28+'[1]vehículos-moneda'!$R28+'[1]vehículos-moneda'!$S28)/1000</f>
        <v>974273.615</v>
      </c>
      <c r="J15" s="34">
        <f>(I15/I$18)*100</f>
        <v>24.050671324601055</v>
      </c>
      <c r="K15" s="33">
        <f>(+'[1]vehículos-moneda'!$V28+'[1]vehículos-moneda'!$W28+'[1]vehículos-moneda'!$X28)/1000</f>
        <v>870697.447</v>
      </c>
      <c r="L15" s="34">
        <f t="shared" si="2"/>
        <v>26.55085790485876</v>
      </c>
      <c r="M15" s="34">
        <f t="shared" si="3"/>
        <v>-10.631117009157633</v>
      </c>
      <c r="N15" s="34">
        <f>+J15*M15/100</f>
        <v>-2.55685501000626</v>
      </c>
      <c r="O15" s="34"/>
      <c r="P15" s="33">
        <f>(+'[1]vehículos-moneda'!$O28+'[1]vehículos-moneda'!$Q28+'[1]vehículos-moneda'!$R28+'[1]vehículos-moneda'!$S28)/1000</f>
        <v>1387761.758</v>
      </c>
      <c r="Q15" s="34">
        <f>(P15/P$18)*100</f>
        <v>25.681121422697977</v>
      </c>
      <c r="R15" s="33">
        <f>(+'[1]vehículos-moneda'!$T28+'[1]vehículos-moneda'!$V28+'[1]vehículos-moneda'!$W28+'[1]vehículos-moneda'!$X28)/1000</f>
        <v>1245378.461</v>
      </c>
      <c r="S15" s="34">
        <f>(R15/R$18)*100</f>
        <v>26.71004239099879</v>
      </c>
      <c r="T15" s="34">
        <f t="shared" si="4"/>
        <v>-10.259923663352598</v>
      </c>
      <c r="U15" s="34">
        <f>+Q15*T15/100</f>
        <v>-2.6348634538617035</v>
      </c>
    </row>
    <row r="16" spans="1:21" s="25" customFormat="1" ht="12">
      <c r="A16" s="22" t="s">
        <v>7</v>
      </c>
      <c r="B16" s="23">
        <f>+'[1]vehículos-moneda'!$S29/1000</f>
        <v>135942.806</v>
      </c>
      <c r="C16" s="24">
        <f>(B16/B$18)*100</f>
        <v>9.741890506131158</v>
      </c>
      <c r="D16" s="23">
        <f>+'[1]vehículos-moneda'!$X29/1000</f>
        <v>121177.083</v>
      </c>
      <c r="E16" s="24">
        <f t="shared" si="0"/>
        <v>11.10100362295077</v>
      </c>
      <c r="F16" s="24">
        <f t="shared" si="1"/>
        <v>-10.861717095938134</v>
      </c>
      <c r="G16" s="24">
        <f>+C16*F16/100</f>
        <v>-1.058136586572022</v>
      </c>
      <c r="H16" s="24"/>
      <c r="I16" s="23">
        <f>(+'[1]vehículos-moneda'!$Q29+'[1]vehículos-moneda'!$R29+'[1]vehículos-moneda'!$S29)/1000</f>
        <v>434400.434</v>
      </c>
      <c r="J16" s="24">
        <f>(I16/I$18)*100</f>
        <v>10.723498923244527</v>
      </c>
      <c r="K16" s="23">
        <f>(+'[1]vehículos-moneda'!$V29+'[1]vehículos-moneda'!$W29+'[1]vehículos-moneda'!$X29)/1000</f>
        <v>336196.291</v>
      </c>
      <c r="L16" s="24">
        <f t="shared" si="2"/>
        <v>10.251896317414545</v>
      </c>
      <c r="M16" s="24">
        <f t="shared" si="3"/>
        <v>-22.606824329277714</v>
      </c>
      <c r="N16" s="24">
        <f>+J16*M16/100</f>
        <v>-2.4242425635298774</v>
      </c>
      <c r="O16" s="24"/>
      <c r="P16" s="23">
        <f>(+'[1]vehículos-moneda'!$O29+'[1]vehículos-moneda'!$Q29+'[1]vehículos-moneda'!$R29+'[1]vehículos-moneda'!$S29)/1000</f>
        <v>544775.759</v>
      </c>
      <c r="Q16" s="24">
        <f>(P16/P$18)*100</f>
        <v>10.081307064682388</v>
      </c>
      <c r="R16" s="23">
        <f>(+'[1]vehículos-moneda'!$T29+'[1]vehículos-moneda'!$V29+'[1]vehículos-moneda'!$W29+'[1]vehículos-moneda'!$X29)/1000</f>
        <v>529513.119</v>
      </c>
      <c r="S16" s="24">
        <f>(R16/R$18)*100</f>
        <v>11.356642416734381</v>
      </c>
      <c r="T16" s="24">
        <f t="shared" si="4"/>
        <v>-2.8016371411269083</v>
      </c>
      <c r="U16" s="24">
        <f>+Q16*T16/100</f>
        <v>-0.2824416430351927</v>
      </c>
    </row>
    <row r="17" spans="1:21" s="2" customFormat="1" ht="12">
      <c r="A17" s="32" t="s">
        <v>8</v>
      </c>
      <c r="B17" s="33">
        <f>+'[1]vehículos-moneda'!$S30/1000</f>
        <v>186834.077</v>
      </c>
      <c r="C17" s="34">
        <f>(B17/B$18)*100</f>
        <v>13.3888447245092</v>
      </c>
      <c r="D17" s="33">
        <f>+'[1]vehículos-moneda'!$X30/1000</f>
        <v>81084.538</v>
      </c>
      <c r="E17" s="34">
        <f t="shared" si="0"/>
        <v>7.42813515409749</v>
      </c>
      <c r="F17" s="34">
        <f t="shared" si="1"/>
        <v>-56.60077684864737</v>
      </c>
      <c r="G17" s="34">
        <f>+C17*F17/100</f>
        <v>-7.578190125131348</v>
      </c>
      <c r="H17" s="34"/>
      <c r="I17" s="33">
        <f>(+'[1]vehículos-moneda'!$Q30+'[1]vehículos-moneda'!$R30+'[1]vehículos-moneda'!$S30)/1000</f>
        <v>535410.914</v>
      </c>
      <c r="J17" s="34">
        <f>(I17/I$18)*100</f>
        <v>13.217018010097956</v>
      </c>
      <c r="K17" s="33">
        <f>(+'[1]vehículos-moneda'!$V30+'[1]vehículos-moneda'!$W30+'[1]vehículos-moneda'!$X30)/1000</f>
        <v>254527.504</v>
      </c>
      <c r="L17" s="34">
        <f t="shared" si="2"/>
        <v>7.761506152185109</v>
      </c>
      <c r="M17" s="34">
        <f t="shared" si="3"/>
        <v>-52.46127836684331</v>
      </c>
      <c r="N17" s="34">
        <f>+J17*M17/100</f>
        <v>-6.933816610073303</v>
      </c>
      <c r="O17" s="34"/>
      <c r="P17" s="33">
        <f>(+'[1]vehículos-moneda'!$O30+'[1]vehículos-moneda'!$Q30+'[1]vehículos-moneda'!$R30+'[1]vehículos-moneda'!$S30)/1000</f>
        <v>716176.524</v>
      </c>
      <c r="Q17" s="34">
        <f>(P17/P$18)*100</f>
        <v>13.253151102416941</v>
      </c>
      <c r="R17" s="33">
        <f>(+'[1]vehículos-moneda'!$T30+'[1]vehículos-moneda'!$V30+'[1]vehículos-moneda'!$W30+'[1]vehículos-moneda'!$X30)/1000</f>
        <v>396133.544</v>
      </c>
      <c r="S17" s="34">
        <f>(R17/R$18)*100</f>
        <v>8.496006703247925</v>
      </c>
      <c r="T17" s="34">
        <f t="shared" si="4"/>
        <v>-44.68772282739611</v>
      </c>
      <c r="U17" s="34">
        <f>+Q17*T17/100</f>
        <v>-5.922531430544074</v>
      </c>
    </row>
    <row r="18" spans="1:21" s="25" customFormat="1" ht="12">
      <c r="A18" s="22" t="s">
        <v>9</v>
      </c>
      <c r="B18" s="23">
        <f>SUM(B13:B17)</f>
        <v>1395445.8420000002</v>
      </c>
      <c r="C18" s="24">
        <f>SUM(C13:C17)</f>
        <v>99.99999999999999</v>
      </c>
      <c r="D18" s="23">
        <f>SUM(D13:D17)</f>
        <v>1091586.7349999999</v>
      </c>
      <c r="E18" s="24">
        <f t="shared" si="0"/>
        <v>100</v>
      </c>
      <c r="F18" s="24">
        <f t="shared" si="1"/>
        <v>-21.775055530962</v>
      </c>
      <c r="G18" s="24">
        <f>SUM(G13:G17)</f>
        <v>-21.77505553096198</v>
      </c>
      <c r="H18" s="24"/>
      <c r="I18" s="23">
        <f>SUM(I13:I17)</f>
        <v>4050920.6659999997</v>
      </c>
      <c r="J18" s="24">
        <f>(I18/I$18)*100</f>
        <v>100</v>
      </c>
      <c r="K18" s="23">
        <f>SUM(K13:K17)</f>
        <v>3279357.1120000007</v>
      </c>
      <c r="L18" s="24">
        <f t="shared" si="2"/>
        <v>100</v>
      </c>
      <c r="M18" s="24">
        <f t="shared" si="3"/>
        <v>-19.046622178406274</v>
      </c>
      <c r="N18" s="24">
        <f>SUM(N13:N17)</f>
        <v>-19.046622178406295</v>
      </c>
      <c r="O18" s="24"/>
      <c r="P18" s="23">
        <f>SUM(P13:P17)</f>
        <v>5403820.71</v>
      </c>
      <c r="Q18" s="24">
        <f>SUM(Q13:Q17)</f>
        <v>99.99999999999999</v>
      </c>
      <c r="R18" s="23">
        <f>SUM(R13:R17)</f>
        <v>4662585.115999999</v>
      </c>
      <c r="S18" s="24">
        <f>SUM(S13:S17)</f>
        <v>100.00000000000003</v>
      </c>
      <c r="T18" s="24">
        <f t="shared" si="4"/>
        <v>-13.716879848147304</v>
      </c>
      <c r="U18" s="24">
        <f>SUM(U13:U17)</f>
        <v>-13.716879848147293</v>
      </c>
    </row>
    <row r="19" spans="1:21" s="2" customFormat="1" ht="12">
      <c r="A19" s="38" t="s">
        <v>10</v>
      </c>
      <c r="B19" s="39">
        <f>+'[1]vehículos-moneda'!$S$32/1000</f>
        <v>816432.155</v>
      </c>
      <c r="C19" s="40">
        <f>(B19/B$19)*100</f>
        <v>100</v>
      </c>
      <c r="D19" s="39">
        <f>+'[1]vehículos-moneda'!$X32/1000</f>
        <v>655056.853</v>
      </c>
      <c r="E19" s="40">
        <f>(D19/D$19)*100</f>
        <v>100</v>
      </c>
      <c r="F19" s="40">
        <f t="shared" si="1"/>
        <v>-19.765916985471993</v>
      </c>
      <c r="G19" s="40"/>
      <c r="H19" s="40"/>
      <c r="I19" s="39">
        <f>(+'[1]vehículos-moneda'!$Q$32+'[1]vehículos-moneda'!$R$32+'[1]vehículos-moneda'!$S$32)/1000</f>
        <v>2318375.085</v>
      </c>
      <c r="J19" s="40">
        <f>(I19/I$19)*100</f>
        <v>100</v>
      </c>
      <c r="K19" s="39">
        <f>(+'[1]vehículos-moneda'!$V$32+'[1]vehículos-moneda'!$W$32+'[1]vehículos-moneda'!$X$32)/1000</f>
        <v>1936359.461</v>
      </c>
      <c r="L19" s="40">
        <f>(K19/K$19)*100</f>
        <v>100</v>
      </c>
      <c r="M19" s="40">
        <f t="shared" si="3"/>
        <v>-16.477731600536075</v>
      </c>
      <c r="N19" s="40"/>
      <c r="O19" s="40"/>
      <c r="P19" s="39">
        <f>(+'[1]vehículos-moneda'!$O$32+'[1]vehículos-moneda'!$Q$32+'[1]vehículos-moneda'!$R$32+'[1]vehículos-moneda'!$S$32)/1000</f>
        <v>3033892.352</v>
      </c>
      <c r="Q19" s="40">
        <f>(P19/P$19)*100</f>
        <v>100</v>
      </c>
      <c r="R19" s="39">
        <f>(+'[1]vehículos-moneda'!$T$32+'[1]vehículos-moneda'!$V$32+'[1]vehículos-moneda'!$W$32+'[1]vehículos-moneda'!$X$32)/1000</f>
        <v>2730177.541</v>
      </c>
      <c r="S19" s="40">
        <f>(R19/R$19)*100</f>
        <v>100</v>
      </c>
      <c r="T19" s="40">
        <f t="shared" si="4"/>
        <v>-10.010731290442298</v>
      </c>
      <c r="U19" s="40"/>
    </row>
    <row r="20" spans="1:21" s="25" customFormat="1" ht="12">
      <c r="A20" s="22" t="s">
        <v>12</v>
      </c>
      <c r="B20" s="23"/>
      <c r="C20" s="24"/>
      <c r="D20" s="23"/>
      <c r="E20" s="24"/>
      <c r="F20" s="24"/>
      <c r="G20" s="24"/>
      <c r="H20" s="24"/>
      <c r="I20" s="23"/>
      <c r="J20" s="24"/>
      <c r="K20" s="23"/>
      <c r="L20" s="24"/>
      <c r="M20" s="24"/>
      <c r="N20" s="24"/>
      <c r="O20" s="24"/>
      <c r="P20" s="23"/>
      <c r="Q20" s="24"/>
      <c r="R20" s="23"/>
      <c r="S20" s="24"/>
      <c r="T20" s="24"/>
      <c r="U20" s="24"/>
    </row>
    <row r="21" spans="1:13" s="2" customFormat="1" ht="12">
      <c r="A21" s="2" t="s">
        <v>22</v>
      </c>
      <c r="L21" s="26"/>
      <c r="M21" s="27"/>
    </row>
    <row r="22" s="2" customFormat="1" ht="12">
      <c r="A22" s="2" t="s">
        <v>23</v>
      </c>
    </row>
    <row r="23" spans="1:14" s="2" customFormat="1" ht="12">
      <c r="A23" s="2" t="s">
        <v>30</v>
      </c>
      <c r="N23" s="28"/>
    </row>
    <row r="24" spans="1:17" s="2" customFormat="1" ht="12">
      <c r="A24" s="2" t="s">
        <v>32</v>
      </c>
      <c r="D24" s="43"/>
      <c r="I24" s="26"/>
      <c r="J24" s="26"/>
      <c r="K24" s="29"/>
      <c r="O24" s="11"/>
      <c r="P24" s="11"/>
      <c r="Q24" s="11"/>
    </row>
    <row r="25" spans="1:14" s="2" customFormat="1" ht="13.5">
      <c r="A25" s="30"/>
      <c r="N25" s="28"/>
    </row>
    <row r="31" spans="12:13" ht="12.75">
      <c r="L31" s="3"/>
      <c r="M31" s="3"/>
    </row>
    <row r="33" spans="12:13" ht="12.75">
      <c r="L33" s="3"/>
      <c r="M33" s="3"/>
    </row>
  </sheetData>
  <mergeCells count="4">
    <mergeCell ref="B9:G9"/>
    <mergeCell ref="P10:Q10"/>
    <mergeCell ref="R10:U10"/>
    <mergeCell ref="K10:L10"/>
  </mergeCells>
  <printOptions horizontalCentered="1" verticalCentered="1"/>
  <pageMargins left="0.75" right="0.75" top="1" bottom="1" header="0" footer="0"/>
  <pageSetup horizontalDpi="600" verticalDpi="600" orientation="landscape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33"/>
  <sheetViews>
    <sheetView tabSelected="1" view="pageBreakPreview" zoomScaleSheetLayoutView="100" workbookViewId="0" topLeftCell="A1">
      <pane xSplit="1" topLeftCell="B1" activePane="topRight" state="frozen"/>
      <selection pane="topLeft" activeCell="I19" sqref="I19"/>
      <selection pane="topRight" activeCell="I19" sqref="I19"/>
    </sheetView>
  </sheetViews>
  <sheetFormatPr defaultColWidth="11.421875" defaultRowHeight="12.75"/>
  <cols>
    <col min="1" max="1" width="23.8515625" style="1" customWidth="1"/>
    <col min="2" max="2" width="9.28125" style="1" customWidth="1"/>
    <col min="3" max="3" width="9.7109375" style="1" customWidth="1"/>
    <col min="4" max="4" width="10.28125" style="1" customWidth="1"/>
    <col min="5" max="5" width="10.00390625" style="1" customWidth="1"/>
    <col min="6" max="6" width="11.57421875" style="1" customWidth="1"/>
    <col min="7" max="7" width="10.7109375" style="1" customWidth="1"/>
    <col min="8" max="8" width="1.421875" style="1" customWidth="1"/>
    <col min="9" max="9" width="11.140625" style="1" customWidth="1"/>
    <col min="10" max="10" width="9.421875" style="1" customWidth="1"/>
    <col min="11" max="11" width="11.8515625" style="1" customWidth="1"/>
    <col min="12" max="12" width="9.421875" style="1" customWidth="1"/>
    <col min="13" max="13" width="8.57421875" style="1" customWidth="1"/>
    <col min="14" max="14" width="11.00390625" style="1" customWidth="1"/>
    <col min="15" max="15" width="1.8515625" style="1" customWidth="1"/>
    <col min="16" max="16" width="11.28125" style="1" customWidth="1"/>
    <col min="17" max="17" width="9.28125" style="1" customWidth="1"/>
    <col min="18" max="18" width="11.140625" style="1" customWidth="1"/>
    <col min="19" max="19" width="9.140625" style="1" customWidth="1"/>
    <col min="20" max="20" width="8.7109375" style="1" customWidth="1"/>
    <col min="21" max="16384" width="11.421875" style="1" customWidth="1"/>
  </cols>
  <sheetData>
    <row r="1" ht="57.75" customHeight="1"/>
    <row r="2" ht="15.75" customHeight="1"/>
    <row r="3" spans="1:14" s="10" customFormat="1" ht="15">
      <c r="A3" s="9" t="s">
        <v>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0" customFormat="1" ht="17.25">
      <c r="A4" s="9" t="s">
        <v>34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10" customFormat="1" ht="15">
      <c r="A5" s="9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5">
      <c r="A6" s="9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="10" customFormat="1" ht="15">
      <c r="A7" s="9" t="s">
        <v>45</v>
      </c>
    </row>
    <row r="8" spans="1:21" s="14" customFormat="1" ht="12">
      <c r="A8" s="16"/>
      <c r="B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 t="s">
        <v>19</v>
      </c>
      <c r="S8" s="16"/>
      <c r="T8" s="16"/>
      <c r="U8" s="16"/>
    </row>
    <row r="9" spans="1:21" s="14" customFormat="1" ht="12">
      <c r="A9" s="12"/>
      <c r="B9" s="86" t="s">
        <v>0</v>
      </c>
      <c r="C9" s="86"/>
      <c r="D9" s="86"/>
      <c r="E9" s="86"/>
      <c r="F9" s="86"/>
      <c r="G9" s="86"/>
      <c r="H9" s="13"/>
      <c r="I9" s="12" t="s">
        <v>27</v>
      </c>
      <c r="J9" s="12"/>
      <c r="K9" s="12"/>
      <c r="L9" s="12"/>
      <c r="M9" s="12"/>
      <c r="N9" s="12"/>
      <c r="O9" s="13"/>
      <c r="P9" s="12" t="s">
        <v>28</v>
      </c>
      <c r="Q9" s="12"/>
      <c r="R9" s="12"/>
      <c r="S9" s="12"/>
      <c r="T9" s="12"/>
      <c r="U9" s="12"/>
    </row>
    <row r="10" spans="1:21" s="14" customFormat="1" ht="36" customHeight="1">
      <c r="A10" s="15"/>
      <c r="B10" s="16" t="s">
        <v>39</v>
      </c>
      <c r="C10" s="16"/>
      <c r="D10" s="16" t="s">
        <v>40</v>
      </c>
      <c r="E10" s="16"/>
      <c r="F10" s="16"/>
      <c r="G10" s="16"/>
      <c r="H10" s="17"/>
      <c r="I10" s="16" t="s">
        <v>41</v>
      </c>
      <c r="J10" s="16"/>
      <c r="K10" s="88" t="s">
        <v>42</v>
      </c>
      <c r="L10" s="88"/>
      <c r="M10" s="16"/>
      <c r="N10" s="16"/>
      <c r="O10" s="17"/>
      <c r="P10" s="87" t="s">
        <v>43</v>
      </c>
      <c r="Q10" s="87"/>
      <c r="R10" s="87" t="s">
        <v>44</v>
      </c>
      <c r="S10" s="87"/>
      <c r="T10" s="87"/>
      <c r="U10" s="87"/>
    </row>
    <row r="11" spans="1:55" s="14" customFormat="1" ht="46.5" customHeight="1">
      <c r="A11" s="18" t="s">
        <v>1</v>
      </c>
      <c r="B11" s="19" t="s">
        <v>14</v>
      </c>
      <c r="C11" s="19" t="s">
        <v>2</v>
      </c>
      <c r="D11" s="19" t="s">
        <v>14</v>
      </c>
      <c r="E11" s="19" t="s">
        <v>2</v>
      </c>
      <c r="F11" s="19" t="s">
        <v>3</v>
      </c>
      <c r="G11" s="19" t="s">
        <v>15</v>
      </c>
      <c r="H11" s="19"/>
      <c r="I11" s="19" t="s">
        <v>14</v>
      </c>
      <c r="J11" s="19" t="s">
        <v>2</v>
      </c>
      <c r="K11" s="19" t="s">
        <v>14</v>
      </c>
      <c r="L11" s="19" t="s">
        <v>2</v>
      </c>
      <c r="M11" s="19" t="s">
        <v>3</v>
      </c>
      <c r="N11" s="19" t="s">
        <v>15</v>
      </c>
      <c r="O11" s="19"/>
      <c r="P11" s="19" t="s">
        <v>14</v>
      </c>
      <c r="Q11" s="19" t="s">
        <v>2</v>
      </c>
      <c r="R11" s="19" t="s">
        <v>14</v>
      </c>
      <c r="S11" s="19" t="s">
        <v>2</v>
      </c>
      <c r="T11" s="19" t="s">
        <v>3</v>
      </c>
      <c r="U11" s="19" t="s">
        <v>15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21" ht="10.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2" s="2" customFormat="1" ht="12">
      <c r="A13" s="32" t="s">
        <v>4</v>
      </c>
      <c r="B13" s="33">
        <f>+'vtas$nles'!B13+'vtas$imp'!B13</f>
        <v>1380471.097</v>
      </c>
      <c r="C13" s="36">
        <f aca="true" t="shared" si="0" ref="C13:C18">(B13/B$18)*100</f>
        <v>49.660445503280634</v>
      </c>
      <c r="D13" s="33">
        <f>+'vtas$nles'!D13+'vtas$imp'!D13</f>
        <v>853198.4199999999</v>
      </c>
      <c r="E13" s="36">
        <f aca="true" t="shared" si="1" ref="E13:E18">(D13/D$18)*100</f>
        <v>44.45865641894892</v>
      </c>
      <c r="F13" s="36">
        <f aca="true" t="shared" si="2" ref="F13:F18">((D13-B13)/B13)*100</f>
        <v>-38.19512615264846</v>
      </c>
      <c r="G13" s="36">
        <f aca="true" t="shared" si="3" ref="G13:G18">+C13*F13/100</f>
        <v>-18.967869807945277</v>
      </c>
      <c r="H13" s="36"/>
      <c r="I13" s="33">
        <f>+'vtas$nles'!I13+'vtas$imp'!I13</f>
        <v>3883436.398</v>
      </c>
      <c r="J13" s="36">
        <f aca="true" t="shared" si="4" ref="J13:J18">(I13/I$18)*100</f>
        <v>48.51138035467679</v>
      </c>
      <c r="K13" s="33">
        <f>+'vtas$imp'!K13+'vtas$nles'!K13</f>
        <v>2574422.683</v>
      </c>
      <c r="L13" s="36">
        <f aca="true" t="shared" si="5" ref="L13:L18">(K13/K$18)*100</f>
        <v>44.274285951221614</v>
      </c>
      <c r="M13" s="36">
        <f aca="true" t="shared" si="6" ref="M13:M18">((K13-I13)/I13)*100</f>
        <v>-33.707613073672384</v>
      </c>
      <c r="N13" s="36">
        <f aca="true" t="shared" si="7" ref="N13:N18">+J13*M13/100</f>
        <v>-16.35202838665197</v>
      </c>
      <c r="O13" s="36"/>
      <c r="P13" s="33">
        <f>+'vtas$nles'!P13+'vtas$imp'!P13</f>
        <v>5065416.2</v>
      </c>
      <c r="Q13" s="36">
        <f>(P13/P18)*100</f>
        <v>47.633732349073966</v>
      </c>
      <c r="R13" s="33">
        <f>+'vtas$nles'!R13+'vtas$imp'!R13</f>
        <v>3923623.986</v>
      </c>
      <c r="S13" s="36">
        <f>(R13/R18)*100</f>
        <v>45.197122901124374</v>
      </c>
      <c r="T13" s="36">
        <f aca="true" t="shared" si="8" ref="T13:T19">((R13-P13)/P13)*100</f>
        <v>-22.540935807012268</v>
      </c>
      <c r="U13" s="36">
        <f>+Q13*T13/100</f>
        <v>-10.737089031288798</v>
      </c>
      <c r="V13" s="28"/>
    </row>
    <row r="14" spans="1:22" s="25" customFormat="1" ht="12">
      <c r="A14" s="22" t="s">
        <v>5</v>
      </c>
      <c r="B14" s="23">
        <f>+'vtas$nles'!B14+'vtas$imp'!B14</f>
        <v>447668.948</v>
      </c>
      <c r="C14" s="54">
        <f t="shared" si="0"/>
        <v>16.10424111303575</v>
      </c>
      <c r="D14" s="23">
        <f>+'vtas$nles'!D14+'vtas$imp'!D14</f>
        <v>356593.213</v>
      </c>
      <c r="E14" s="54">
        <f t="shared" si="1"/>
        <v>18.581439869633222</v>
      </c>
      <c r="F14" s="54">
        <f t="shared" si="2"/>
        <v>-20.344438765942726</v>
      </c>
      <c r="G14" s="54">
        <f t="shared" si="3"/>
        <v>-3.276317471961332</v>
      </c>
      <c r="H14" s="54"/>
      <c r="I14" s="23">
        <f>+'vtas$nles'!I14+'vtas$imp'!I14</f>
        <v>1211859.399</v>
      </c>
      <c r="J14" s="54">
        <f t="shared" si="4"/>
        <v>15.138389358341442</v>
      </c>
      <c r="K14" s="23">
        <f>+'vtas$imp'!K14+'vtas$nles'!K14</f>
        <v>1038253.166</v>
      </c>
      <c r="L14" s="54">
        <f t="shared" si="5"/>
        <v>17.855621714643334</v>
      </c>
      <c r="M14" s="54">
        <f t="shared" si="6"/>
        <v>-14.325608494125316</v>
      </c>
      <c r="N14" s="54">
        <f t="shared" si="7"/>
        <v>-2.1686663917923243</v>
      </c>
      <c r="O14" s="54"/>
      <c r="P14" s="23">
        <f>+'vtas$nles'!P14+'vtas$imp'!P14</f>
        <v>1593349.767</v>
      </c>
      <c r="Q14" s="54">
        <f>(P14/P18)*100</f>
        <v>14.983407748357847</v>
      </c>
      <c r="R14" s="23">
        <f>+'vtas$nles'!R14+'vtas$imp'!R14</f>
        <v>1485193.273</v>
      </c>
      <c r="S14" s="54">
        <f>(R14/R18)*100</f>
        <v>17.10828130606299</v>
      </c>
      <c r="T14" s="54">
        <f t="shared" si="8"/>
        <v>-6.7879944654989215</v>
      </c>
      <c r="U14" s="54">
        <f>+Q14*T14/100</f>
        <v>-1.0170728887016671</v>
      </c>
      <c r="V14" s="60"/>
    </row>
    <row r="15" spans="1:22" s="2" customFormat="1" ht="12">
      <c r="A15" s="32" t="s">
        <v>6</v>
      </c>
      <c r="B15" s="33">
        <f>+'vtas$nles'!B15+'vtas$imp'!B15</f>
        <v>372718.771</v>
      </c>
      <c r="C15" s="36">
        <f t="shared" si="0"/>
        <v>13.40801720189527</v>
      </c>
      <c r="D15" s="33">
        <f>+'vtas$nles'!D15+'vtas$imp'!D15</f>
        <v>337915.032</v>
      </c>
      <c r="E15" s="36">
        <f>(D15/D$18)*100</f>
        <v>17.60815298566321</v>
      </c>
      <c r="F15" s="36">
        <f t="shared" si="2"/>
        <v>-9.337801502892377</v>
      </c>
      <c r="G15" s="36">
        <f t="shared" si="3"/>
        <v>-1.2520140317866448</v>
      </c>
      <c r="H15" s="36"/>
      <c r="I15" s="33">
        <f>+'vtas$nles'!I15+'vtas$imp'!I15</f>
        <v>1111604.716</v>
      </c>
      <c r="J15" s="36">
        <f t="shared" si="4"/>
        <v>13.886020950336796</v>
      </c>
      <c r="K15" s="33">
        <f>+'vtas$imp'!K15+'vtas$nles'!K15</f>
        <v>1017801.086</v>
      </c>
      <c r="L15" s="36">
        <f t="shared" si="5"/>
        <v>17.503891890245555</v>
      </c>
      <c r="M15" s="36">
        <f t="shared" si="6"/>
        <v>-8.438577909019955</v>
      </c>
      <c r="N15" s="36">
        <f t="shared" si="7"/>
        <v>-1.1717826963570037</v>
      </c>
      <c r="O15" s="36"/>
      <c r="P15" s="33">
        <f>+'vtas$nles'!P15+'vtas$imp'!P15</f>
        <v>1592480.8399999999</v>
      </c>
      <c r="Q15" s="36">
        <f>(P15/P18)*100</f>
        <v>14.975236606142742</v>
      </c>
      <c r="R15" s="33">
        <f>+'vtas$nles'!R15+'vtas$imp'!R15</f>
        <v>1436295.663</v>
      </c>
      <c r="S15" s="36">
        <f>(R15/R18)*100</f>
        <v>16.545018542702657</v>
      </c>
      <c r="T15" s="36">
        <f t="shared" si="8"/>
        <v>-9.807664436326903</v>
      </c>
      <c r="U15" s="36">
        <f>+Q15*T15/100</f>
        <v>-1.4687209548764697</v>
      </c>
      <c r="V15" s="28"/>
    </row>
    <row r="16" spans="1:22" s="25" customFormat="1" ht="12">
      <c r="A16" s="22" t="s">
        <v>7</v>
      </c>
      <c r="B16" s="23">
        <f>+'vtas$nles'!B16+'vtas$imp'!B16</f>
        <v>217340.652</v>
      </c>
      <c r="C16" s="54">
        <f t="shared" si="0"/>
        <v>7.81851472859448</v>
      </c>
      <c r="D16" s="23">
        <f>+'vtas$nles'!D16+'vtas$imp'!D16</f>
        <v>200263.811</v>
      </c>
      <c r="E16" s="54">
        <f t="shared" si="1"/>
        <v>10.435391999903521</v>
      </c>
      <c r="F16" s="54">
        <f t="shared" si="2"/>
        <v>-7.857177588663908</v>
      </c>
      <c r="G16" s="54">
        <f t="shared" si="3"/>
        <v>-0.6143145870215122</v>
      </c>
      <c r="H16" s="54"/>
      <c r="I16" s="23">
        <f>+'vtas$nles'!I16+'vtas$imp'!I16</f>
        <v>709804.3319999999</v>
      </c>
      <c r="J16" s="54">
        <f t="shared" si="4"/>
        <v>8.866783023608379</v>
      </c>
      <c r="K16" s="23">
        <f>+'vtas$imp'!K16+'vtas$nles'!K16</f>
        <v>540219.005</v>
      </c>
      <c r="L16" s="54">
        <f t="shared" si="5"/>
        <v>9.290553125403152</v>
      </c>
      <c r="M16" s="54">
        <f t="shared" si="6"/>
        <v>-23.891841646297525</v>
      </c>
      <c r="N16" s="54">
        <f t="shared" si="7"/>
        <v>-2.1184377591213055</v>
      </c>
      <c r="O16" s="54"/>
      <c r="P16" s="23">
        <f>+'vtas$nles'!P16+'vtas$imp'!P16</f>
        <v>955280.716</v>
      </c>
      <c r="Q16" s="54">
        <f>(P16/P18)*100</f>
        <v>8.983187984469222</v>
      </c>
      <c r="R16" s="23">
        <f>+'vtas$nles'!R16+'vtas$imp'!R16</f>
        <v>828378.277</v>
      </c>
      <c r="S16" s="54">
        <f>(R16/R18)*100</f>
        <v>9.54227900731124</v>
      </c>
      <c r="T16" s="54">
        <f t="shared" si="8"/>
        <v>-13.284308672258389</v>
      </c>
      <c r="U16" s="54">
        <f>+Q16*T16/100</f>
        <v>-1.1933544204661184</v>
      </c>
      <c r="V16" s="60"/>
    </row>
    <row r="17" spans="1:22" s="2" customFormat="1" ht="12">
      <c r="A17" s="32" t="s">
        <v>8</v>
      </c>
      <c r="B17" s="33">
        <f>+'vtas$nles'!B17+'vtas$imp'!B17</f>
        <v>361620.735</v>
      </c>
      <c r="C17" s="36">
        <f t="shared" si="0"/>
        <v>13.008781453193862</v>
      </c>
      <c r="D17" s="33">
        <f>+'vtas$nles'!D17+'vtas$imp'!D17</f>
        <v>171112.305</v>
      </c>
      <c r="E17" s="36">
        <f t="shared" si="1"/>
        <v>8.91635872585113</v>
      </c>
      <c r="F17" s="36">
        <f t="shared" si="2"/>
        <v>-52.681832528214954</v>
      </c>
      <c r="G17" s="36">
        <f t="shared" si="3"/>
        <v>-6.853264459133078</v>
      </c>
      <c r="H17" s="36"/>
      <c r="I17" s="33">
        <f>+'vtas$nles'!I17+'vtas$imp'!I17</f>
        <v>1088502.118</v>
      </c>
      <c r="J17" s="36">
        <f t="shared" si="4"/>
        <v>13.597426313036602</v>
      </c>
      <c r="K17" s="33">
        <f>+'vtas$imp'!K17+'vtas$nles'!K17</f>
        <v>644017.11</v>
      </c>
      <c r="L17" s="36">
        <f t="shared" si="5"/>
        <v>11.075647318486334</v>
      </c>
      <c r="M17" s="36">
        <f t="shared" si="6"/>
        <v>-40.83455609775856</v>
      </c>
      <c r="N17" s="36">
        <f t="shared" si="7"/>
        <v>-5.552448675648314</v>
      </c>
      <c r="O17" s="36"/>
      <c r="P17" s="33">
        <f>+'vtas$nles'!P17+'vtas$imp'!P17</f>
        <v>1427567.162</v>
      </c>
      <c r="Q17" s="36">
        <f>(P17/P18)*100</f>
        <v>13.424435311956223</v>
      </c>
      <c r="R17" s="33">
        <f>+'vtas$nles'!R17+'vtas$imp'!R17</f>
        <v>1007645.418</v>
      </c>
      <c r="S17" s="36">
        <f>(R17/R18)*100</f>
        <v>11.607298242798752</v>
      </c>
      <c r="T17" s="36">
        <f t="shared" si="8"/>
        <v>-29.41520057183832</v>
      </c>
      <c r="U17" s="36">
        <f>+Q17*T17/100</f>
        <v>-3.948824572648612</v>
      </c>
      <c r="V17" s="28"/>
    </row>
    <row r="18" spans="1:22" s="25" customFormat="1" ht="12">
      <c r="A18" s="22" t="s">
        <v>9</v>
      </c>
      <c r="B18" s="23">
        <f>+'vtas$nles'!B18+'vtas$imp'!B18</f>
        <v>2779820.203</v>
      </c>
      <c r="C18" s="54">
        <f t="shared" si="0"/>
        <v>100</v>
      </c>
      <c r="D18" s="23">
        <f>+'vtas$nles'!D18+'vtas$imp'!D18</f>
        <v>1919082.781</v>
      </c>
      <c r="E18" s="54">
        <f t="shared" si="1"/>
        <v>100</v>
      </c>
      <c r="F18" s="54">
        <f t="shared" si="2"/>
        <v>-30.96378035784785</v>
      </c>
      <c r="G18" s="54">
        <f t="shared" si="3"/>
        <v>-30.96378035784785</v>
      </c>
      <c r="H18" s="54"/>
      <c r="I18" s="23">
        <f>+'vtas$nles'!I18+'vtas$imp'!I18</f>
        <v>8005206.9629999995</v>
      </c>
      <c r="J18" s="54">
        <f t="shared" si="4"/>
        <v>100</v>
      </c>
      <c r="K18" s="23">
        <f>+'vtas$imp'!K18+'vtas$nles'!K18</f>
        <v>5814713.050000001</v>
      </c>
      <c r="L18" s="54">
        <f t="shared" si="5"/>
        <v>100</v>
      </c>
      <c r="M18" s="54">
        <f t="shared" si="6"/>
        <v>-27.363363909570904</v>
      </c>
      <c r="N18" s="54">
        <f t="shared" si="7"/>
        <v>-27.363363909570904</v>
      </c>
      <c r="O18" s="54"/>
      <c r="P18" s="23">
        <f>+'vtas$nles'!P18+'vtas$imp'!P18</f>
        <v>10634094.685</v>
      </c>
      <c r="Q18" s="54">
        <f>SUM(Q13:Q17)</f>
        <v>100</v>
      </c>
      <c r="R18" s="23">
        <f>+'vtas$nles'!R18+'vtas$imp'!R18</f>
        <v>8681136.616999999</v>
      </c>
      <c r="S18" s="54">
        <f>SUM(S13:S17)</f>
        <v>100</v>
      </c>
      <c r="T18" s="54">
        <f t="shared" si="8"/>
        <v>-18.365061867981684</v>
      </c>
      <c r="U18" s="54">
        <f>SUM(U13:U17)</f>
        <v>-18.365061867981666</v>
      </c>
      <c r="V18" s="60"/>
    </row>
    <row r="19" spans="1:22" s="2" customFormat="1" ht="12">
      <c r="A19" s="38" t="s">
        <v>10</v>
      </c>
      <c r="B19" s="39">
        <f>+'vtas$nles'!B19+'vtas$imp'!B19</f>
        <v>1529512.5929999999</v>
      </c>
      <c r="C19" s="40">
        <f>(B19/B$19)*100</f>
        <v>100</v>
      </c>
      <c r="D19" s="39">
        <f>+'vtas$nles'!D19+'vtas$imp'!D19</f>
        <v>1077054.939</v>
      </c>
      <c r="E19" s="40">
        <f>(D19/D$19)*100</f>
        <v>100</v>
      </c>
      <c r="F19" s="40">
        <f>((D19-B19)/B19)*100</f>
        <v>-29.581819467896324</v>
      </c>
      <c r="G19" s="40"/>
      <c r="H19" s="40"/>
      <c r="I19" s="39">
        <f>+'vtas$nles'!I19+'vtas$imp'!I19</f>
        <v>4359485.249</v>
      </c>
      <c r="J19" s="40">
        <f>(I19/I$19)*100</f>
        <v>100</v>
      </c>
      <c r="K19" s="39">
        <f>+'vtas$imp'!K19+'vtas$nles'!K19</f>
        <v>3234241.374</v>
      </c>
      <c r="L19" s="40">
        <f>(K19/K$19)*100</f>
        <v>100</v>
      </c>
      <c r="M19" s="40">
        <f>((K19-I19)/I19)*100</f>
        <v>-25.8113931055992</v>
      </c>
      <c r="N19" s="40"/>
      <c r="O19" s="40"/>
      <c r="P19" s="39">
        <f>+'vtas$nles'!P19+'vtas$imp'!P19</f>
        <v>5727681.634</v>
      </c>
      <c r="Q19" s="40">
        <f>(P19/P$19)*100</f>
        <v>100</v>
      </c>
      <c r="R19" s="39">
        <f>+'vtas$nles'!R19+'vtas$imp'!R19</f>
        <v>4794331.186000001</v>
      </c>
      <c r="S19" s="40">
        <f>(R19/R$19)*100</f>
        <v>100</v>
      </c>
      <c r="T19" s="59">
        <f t="shared" si="8"/>
        <v>-16.29543168844358</v>
      </c>
      <c r="U19" s="40"/>
      <c r="V19" s="28"/>
    </row>
    <row r="20" spans="1:15" s="2" customFormat="1" ht="13.5" customHeight="1">
      <c r="A20" s="2" t="s">
        <v>12</v>
      </c>
      <c r="D20" s="21"/>
      <c r="E20" s="37"/>
      <c r="L20" s="26"/>
      <c r="M20" s="26"/>
      <c r="O20" s="26"/>
    </row>
    <row r="21" spans="1:2" s="2" customFormat="1" ht="12">
      <c r="A21" s="2" t="s">
        <v>22</v>
      </c>
      <c r="B21" s="26"/>
    </row>
    <row r="22" spans="1:2" s="2" customFormat="1" ht="12">
      <c r="A22" s="2" t="s">
        <v>23</v>
      </c>
      <c r="B22" s="26"/>
    </row>
    <row r="23" spans="1:27" s="2" customFormat="1" ht="12">
      <c r="A23" s="2" t="s">
        <v>30</v>
      </c>
      <c r="I23" s="26"/>
      <c r="J23" s="26"/>
      <c r="K23" s="29"/>
      <c r="V23" s="11"/>
      <c r="W23" s="11"/>
      <c r="X23" s="11"/>
      <c r="Y23" s="11"/>
      <c r="Z23" s="11"/>
      <c r="AA23" s="11"/>
    </row>
    <row r="24" spans="1:4" s="2" customFormat="1" ht="13.5">
      <c r="A24" s="30" t="s">
        <v>32</v>
      </c>
      <c r="D24" s="43"/>
    </row>
    <row r="25" s="2" customFormat="1" ht="12">
      <c r="C25" s="37"/>
    </row>
    <row r="26" spans="3:5" ht="12.75">
      <c r="C26" s="44"/>
      <c r="D26" s="42"/>
      <c r="E26" s="45"/>
    </row>
    <row r="27" spans="3:5" ht="12.75">
      <c r="C27" s="46"/>
      <c r="D27" s="42"/>
      <c r="E27" s="45"/>
    </row>
    <row r="28" spans="3:5" ht="12.75">
      <c r="C28" s="45"/>
      <c r="D28" s="42"/>
      <c r="E28" s="45"/>
    </row>
    <row r="29" spans="3:5" ht="12.75">
      <c r="C29" s="45"/>
      <c r="D29" s="42"/>
      <c r="E29" s="45"/>
    </row>
    <row r="30" spans="3:5" ht="12.75">
      <c r="C30" s="45"/>
      <c r="D30" s="42"/>
      <c r="E30" s="45"/>
    </row>
    <row r="31" spans="3:5" ht="12.75">
      <c r="C31" s="45"/>
      <c r="D31" s="46"/>
      <c r="E31" s="46"/>
    </row>
    <row r="32" ht="12.75">
      <c r="C32" s="4"/>
    </row>
    <row r="33" ht="12.75">
      <c r="C33" s="4"/>
    </row>
  </sheetData>
  <mergeCells count="4">
    <mergeCell ref="P10:Q10"/>
    <mergeCell ref="K10:L10"/>
    <mergeCell ref="R10:U10"/>
    <mergeCell ref="B9:G9"/>
  </mergeCells>
  <printOptions horizontalCentered="1" verticalCentered="1"/>
  <pageMargins left="0.54" right="0.7874015748031497" top="0.89" bottom="0.46" header="0.5118110236220472" footer="0.5118110236220472"/>
  <pageSetup fitToHeight="1" fitToWidth="1" horizontalDpi="300" verticalDpi="300" orientation="landscape" scale="59" r:id="rId2"/>
  <headerFooter alignWithMargins="0">
    <oddFooter>&amp;R&amp;8El Departamento  Administrativo Nacional de Estadística DANE se reserva los derechos de autor
Ley 23 82 / ley 44 93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35"/>
  <sheetViews>
    <sheetView tabSelected="1" view="pageBreakPreview" zoomScaleSheetLayoutView="100" workbookViewId="0" topLeftCell="B1">
      <selection activeCell="I19" sqref="I19"/>
    </sheetView>
  </sheetViews>
  <sheetFormatPr defaultColWidth="11.421875" defaultRowHeight="12.75"/>
  <cols>
    <col min="1" max="1" width="25.140625" style="1" customWidth="1"/>
    <col min="2" max="2" width="9.00390625" style="1" customWidth="1"/>
    <col min="3" max="3" width="12.7109375" style="1" customWidth="1"/>
    <col min="4" max="4" width="12.57421875" style="1" customWidth="1"/>
    <col min="5" max="5" width="10.57421875" style="1" customWidth="1"/>
    <col min="6" max="6" width="11.421875" style="1" customWidth="1"/>
    <col min="7" max="7" width="8.00390625" style="1" customWidth="1"/>
    <col min="8" max="8" width="1.8515625" style="1" customWidth="1"/>
    <col min="9" max="9" width="10.421875" style="1" customWidth="1"/>
    <col min="10" max="10" width="10.7109375" style="1" customWidth="1"/>
    <col min="11" max="11" width="8.7109375" style="1" customWidth="1"/>
    <col min="12" max="12" width="10.421875" style="1" customWidth="1"/>
    <col min="13" max="13" width="8.8515625" style="1" customWidth="1"/>
    <col min="14" max="14" width="10.28125" style="1" customWidth="1"/>
    <col min="15" max="15" width="2.28125" style="1" customWidth="1"/>
    <col min="16" max="16" width="10.421875" style="1" customWidth="1"/>
    <col min="17" max="17" width="11.00390625" style="1" customWidth="1"/>
    <col min="18" max="18" width="9.28125" style="1" customWidth="1"/>
    <col min="19" max="19" width="9.00390625" style="1" customWidth="1"/>
    <col min="20" max="20" width="9.140625" style="1" customWidth="1"/>
    <col min="21" max="21" width="8.28125" style="1" customWidth="1"/>
    <col min="22" max="16384" width="11.421875" style="1" customWidth="1"/>
  </cols>
  <sheetData>
    <row r="1" ht="57.75" customHeight="1"/>
    <row r="2" ht="15.75" customHeight="1"/>
    <row r="3" spans="1:14" s="10" customFormat="1" ht="15">
      <c r="A3" s="9" t="s">
        <v>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0" customFormat="1" ht="17.25">
      <c r="A4" s="9" t="s">
        <v>35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10" customFormat="1" ht="15">
      <c r="A5" s="9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5">
      <c r="A6" s="9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="10" customFormat="1" ht="15">
      <c r="A7" s="9" t="s">
        <v>45</v>
      </c>
    </row>
    <row r="8" spans="1:21" s="14" customFormat="1" ht="12">
      <c r="A8" s="16"/>
      <c r="B8" s="16"/>
      <c r="G8" s="16"/>
      <c r="H8" s="16"/>
      <c r="I8" s="16"/>
      <c r="J8" s="16"/>
      <c r="K8" s="89"/>
      <c r="L8" s="89"/>
      <c r="M8" s="89"/>
      <c r="N8" s="89"/>
      <c r="O8" s="16"/>
      <c r="P8" s="16"/>
      <c r="Q8" s="16"/>
      <c r="R8" s="90" t="s">
        <v>20</v>
      </c>
      <c r="S8" s="90"/>
      <c r="T8" s="90"/>
      <c r="U8" s="90"/>
    </row>
    <row r="9" spans="1:21" s="14" customFormat="1" ht="12">
      <c r="A9" s="12"/>
      <c r="B9" s="86" t="s">
        <v>0</v>
      </c>
      <c r="C9" s="86"/>
      <c r="D9" s="86"/>
      <c r="E9" s="86"/>
      <c r="F9" s="86"/>
      <c r="G9" s="86"/>
      <c r="H9" s="13"/>
      <c r="I9" s="12" t="s">
        <v>27</v>
      </c>
      <c r="J9" s="12"/>
      <c r="K9" s="12"/>
      <c r="L9" s="12"/>
      <c r="M9" s="12"/>
      <c r="N9" s="12"/>
      <c r="O9" s="13"/>
      <c r="P9" s="12" t="s">
        <v>28</v>
      </c>
      <c r="Q9" s="12"/>
      <c r="R9" s="12"/>
      <c r="S9" s="12"/>
      <c r="T9" s="12"/>
      <c r="U9" s="12"/>
    </row>
    <row r="10" spans="1:21" s="14" customFormat="1" ht="36" customHeight="1">
      <c r="A10" s="15"/>
      <c r="B10" s="16" t="s">
        <v>39</v>
      </c>
      <c r="C10" s="16"/>
      <c r="D10" s="16" t="s">
        <v>40</v>
      </c>
      <c r="E10" s="16"/>
      <c r="F10" s="16"/>
      <c r="G10" s="16"/>
      <c r="H10" s="17"/>
      <c r="I10" s="16" t="s">
        <v>41</v>
      </c>
      <c r="J10" s="16"/>
      <c r="K10" s="88" t="s">
        <v>42</v>
      </c>
      <c r="L10" s="88"/>
      <c r="M10" s="16"/>
      <c r="N10" s="16"/>
      <c r="O10" s="17"/>
      <c r="P10" s="87" t="s">
        <v>43</v>
      </c>
      <c r="Q10" s="87"/>
      <c r="R10" s="87" t="s">
        <v>44</v>
      </c>
      <c r="S10" s="87"/>
      <c r="T10" s="87"/>
      <c r="U10" s="87"/>
    </row>
    <row r="11" spans="1:55" s="14" customFormat="1" ht="46.5" customHeight="1">
      <c r="A11" s="18" t="s">
        <v>1</v>
      </c>
      <c r="B11" s="19" t="s">
        <v>14</v>
      </c>
      <c r="C11" s="19" t="s">
        <v>2</v>
      </c>
      <c r="D11" s="19" t="s">
        <v>14</v>
      </c>
      <c r="E11" s="19" t="s">
        <v>2</v>
      </c>
      <c r="F11" s="19" t="s">
        <v>3</v>
      </c>
      <c r="G11" s="19" t="s">
        <v>15</v>
      </c>
      <c r="H11" s="19"/>
      <c r="I11" s="19" t="s">
        <v>14</v>
      </c>
      <c r="J11" s="19" t="s">
        <v>2</v>
      </c>
      <c r="K11" s="19" t="s">
        <v>14</v>
      </c>
      <c r="L11" s="19" t="s">
        <v>2</v>
      </c>
      <c r="M11" s="19" t="s">
        <v>3</v>
      </c>
      <c r="N11" s="19" t="s">
        <v>15</v>
      </c>
      <c r="O11" s="19"/>
      <c r="P11" s="19" t="s">
        <v>14</v>
      </c>
      <c r="Q11" s="19" t="s">
        <v>2</v>
      </c>
      <c r="R11" s="19" t="s">
        <v>14</v>
      </c>
      <c r="S11" s="19" t="s">
        <v>2</v>
      </c>
      <c r="T11" s="19" t="s">
        <v>3</v>
      </c>
      <c r="U11" s="19" t="s">
        <v>15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21" ht="12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2" customFormat="1" ht="12">
      <c r="A13" s="35" t="s">
        <v>4</v>
      </c>
      <c r="B13" s="33">
        <f>+'[1]vehículos-unidad'!$S5</f>
        <v>35889</v>
      </c>
      <c r="C13" s="36">
        <f>(B13/B18)*100</f>
        <v>78.05180400600248</v>
      </c>
      <c r="D13" s="33">
        <f>+'[1]vehículos-unidad'!$X5</f>
        <v>23744</v>
      </c>
      <c r="E13" s="36">
        <f>(D13/D18)*100</f>
        <v>78.03595490846945</v>
      </c>
      <c r="F13" s="36">
        <f aca="true" t="shared" si="0" ref="F13:F18">((D13-B13)/B13)*100</f>
        <v>-33.84045250633899</v>
      </c>
      <c r="G13" s="36">
        <f aca="true" t="shared" si="1" ref="G13:G18">+C13*F13/100</f>
        <v>-26.413083664992065</v>
      </c>
      <c r="H13" s="36"/>
      <c r="I13" s="33">
        <f>+'[1]vehículos-unidad'!$Q5+'[1]vehículos-unidad'!$R5+'[1]vehículos-unidad'!$S5</f>
        <v>98437</v>
      </c>
      <c r="J13" s="36">
        <f>(I13/I18)*100</f>
        <v>75.54469198713767</v>
      </c>
      <c r="K13" s="33">
        <f>+'[1]vehículos-unidad'!$V5+'[1]vehículos-unidad'!$W5+'[1]vehículos-unidad'!$X5</f>
        <v>65781</v>
      </c>
      <c r="L13" s="36">
        <f>+K13/K18*100</f>
        <v>75.93064998326273</v>
      </c>
      <c r="M13" s="36">
        <f aca="true" t="shared" si="2" ref="M13:M18">((K13-I13)/I13)*100</f>
        <v>-33.174517711835996</v>
      </c>
      <c r="N13" s="36">
        <f aca="true" t="shared" si="3" ref="N13:N18">+J13*M13/100</f>
        <v>-25.061587223624933</v>
      </c>
      <c r="O13" s="36"/>
      <c r="P13" s="33">
        <f>+('[1]vehículos-unidad'!$O5+'[1]vehículos-unidad'!$Q5+'[1]vehículos-unidad'!$R5+'[1]vehículos-unidad'!$S5)</f>
        <v>126932</v>
      </c>
      <c r="Q13" s="36">
        <f>(P13/P18)*100</f>
        <v>74.30919820157362</v>
      </c>
      <c r="R13" s="33">
        <f>+('[1]vehículos-unidad'!$T5+'[1]vehículos-unidad'!$V5+'[1]vehículos-unidad'!$W5+'[1]vehículos-unidad'!$X5)</f>
        <v>103160</v>
      </c>
      <c r="S13" s="36">
        <f>(R13/R18)*100</f>
        <v>76.49811275981995</v>
      </c>
      <c r="T13" s="36">
        <f aca="true" t="shared" si="4" ref="T13:T18">((R13-P13)/P13)*100</f>
        <v>-18.7281379006082</v>
      </c>
      <c r="U13" s="36">
        <f>+Q13*T13/100</f>
        <v>-13.916729112026976</v>
      </c>
    </row>
    <row r="14" spans="1:21" s="25" customFormat="1" ht="12" customHeight="1">
      <c r="A14" s="53" t="s">
        <v>5</v>
      </c>
      <c r="B14" s="23">
        <f>+'[1]vehículos-unidad'!$S6</f>
        <v>3191</v>
      </c>
      <c r="C14" s="54">
        <f>(B14/B18)*100</f>
        <v>6.939822970357322</v>
      </c>
      <c r="D14" s="23">
        <f>+'[1]vehículos-unidad'!$X6</f>
        <v>1456</v>
      </c>
      <c r="E14" s="54">
        <f>(D14/D18)*100</f>
        <v>4.785223650047655</v>
      </c>
      <c r="F14" s="54">
        <f t="shared" si="0"/>
        <v>-54.371670322782826</v>
      </c>
      <c r="G14" s="54">
        <f t="shared" si="1"/>
        <v>-3.7732976664274376</v>
      </c>
      <c r="H14" s="54"/>
      <c r="I14" s="23">
        <f>+'[1]vehículos-unidad'!$Q6+'[1]vehículos-unidad'!$R6+'[1]vehículos-unidad'!$S6</f>
        <v>8859</v>
      </c>
      <c r="J14" s="54">
        <f>(I14/I18)*100</f>
        <v>6.79876902296954</v>
      </c>
      <c r="K14" s="23">
        <f>+'[1]vehículos-unidad'!$V6+'[1]vehículos-unidad'!$W6+'[1]vehículos-unidad'!$X6</f>
        <v>4597</v>
      </c>
      <c r="L14" s="54">
        <f>+K14/K18*100</f>
        <v>5.306292059607771</v>
      </c>
      <c r="M14" s="54">
        <f t="shared" si="2"/>
        <v>-48.109267411671745</v>
      </c>
      <c r="N14" s="54">
        <f t="shared" si="3"/>
        <v>-3.2708379699623187</v>
      </c>
      <c r="O14" s="54"/>
      <c r="P14" s="23">
        <f>+('[1]vehículos-unidad'!$O6+'[1]vehículos-unidad'!$Q6+'[1]vehículos-unidad'!$R6+'[1]vehículos-unidad'!$S6)</f>
        <v>11846</v>
      </c>
      <c r="Q14" s="54">
        <f>(P14/P18)*100</f>
        <v>6.934947545897339</v>
      </c>
      <c r="R14" s="23">
        <f>+('[1]vehículos-unidad'!$T6+'[1]vehículos-unidad'!$V6+'[1]vehículos-unidad'!$W6+'[1]vehículos-unidad'!$X6)</f>
        <v>7979</v>
      </c>
      <c r="S14" s="54">
        <f>(R14/R18)*100</f>
        <v>5.916813122437024</v>
      </c>
      <c r="T14" s="54">
        <f t="shared" si="4"/>
        <v>-32.64393044065507</v>
      </c>
      <c r="U14" s="54">
        <f>+Q14*T14/100</f>
        <v>-2.263839452978643</v>
      </c>
    </row>
    <row r="15" spans="1:21" s="2" customFormat="1" ht="12">
      <c r="A15" s="35" t="s">
        <v>6</v>
      </c>
      <c r="B15" s="33">
        <f>+'[1]vehículos-unidad'!$S7</f>
        <v>1059</v>
      </c>
      <c r="C15" s="36">
        <f>(B15/B18)*100</f>
        <v>2.3031252038885626</v>
      </c>
      <c r="D15" s="33">
        <f>+'[1]vehículos-unidad'!$X7</f>
        <v>1235</v>
      </c>
      <c r="E15" s="36">
        <f>(D15/D18)*100</f>
        <v>4.058895060308279</v>
      </c>
      <c r="F15" s="36">
        <f t="shared" si="0"/>
        <v>16.619452313503306</v>
      </c>
      <c r="G15" s="36">
        <f t="shared" si="1"/>
        <v>0.38276679498053545</v>
      </c>
      <c r="H15" s="36"/>
      <c r="I15" s="33">
        <f>+'[1]vehículos-unidad'!$Q7+'[1]vehículos-unidad'!$R7+'[1]vehículos-unidad'!$S7</f>
        <v>3366</v>
      </c>
      <c r="J15" s="36">
        <f>(I15/I18)*100</f>
        <v>2.5832099030720705</v>
      </c>
      <c r="K15" s="33">
        <f>+'[1]vehículos-unidad'!$V7+'[1]vehículos-unidad'!$W7+'[1]vehículos-unidad'!$X7</f>
        <v>3669</v>
      </c>
      <c r="L15" s="36">
        <f>+K15/K18*100</f>
        <v>4.2351067145314145</v>
      </c>
      <c r="M15" s="36">
        <f t="shared" si="2"/>
        <v>9.001782531194296</v>
      </c>
      <c r="N15" s="36">
        <f t="shared" si="3"/>
        <v>0.23253493779882276</v>
      </c>
      <c r="O15" s="36"/>
      <c r="P15" s="33">
        <f>+('[1]vehículos-unidad'!$O7+'[1]vehículos-unidad'!$Q7+'[1]vehículos-unidad'!$R7+'[1]vehículos-unidad'!$S7)</f>
        <v>5169</v>
      </c>
      <c r="Q15" s="36">
        <f>(P15/P18)*100</f>
        <v>3.026063132259273</v>
      </c>
      <c r="R15" s="33">
        <f>+('[1]vehículos-unidad'!$T7+'[1]vehículos-unidad'!$V7+'[1]vehículos-unidad'!$W7+'[1]vehículos-unidad'!$X7)</f>
        <v>4767</v>
      </c>
      <c r="S15" s="36">
        <f>(R15/R18)*100</f>
        <v>3.5349602900936574</v>
      </c>
      <c r="T15" s="36">
        <f t="shared" si="4"/>
        <v>-7.7771329077190945</v>
      </c>
      <c r="U15" s="36">
        <f>+Q15*T15/100</f>
        <v>-0.2353409516672911</v>
      </c>
    </row>
    <row r="16" spans="1:21" s="25" customFormat="1" ht="12" customHeight="1">
      <c r="A16" s="53" t="s">
        <v>7</v>
      </c>
      <c r="B16" s="23">
        <f>+'[1]vehículos-unidad'!$S8</f>
        <v>2765</v>
      </c>
      <c r="C16" s="54">
        <f>(B16/B18)*100</f>
        <v>6.013353341597616</v>
      </c>
      <c r="D16" s="23">
        <f>+'[1]vehículos-unidad'!$X8</f>
        <v>1758</v>
      </c>
      <c r="E16" s="54">
        <f>(D16/D18)*100</f>
        <v>5.7777631708679795</v>
      </c>
      <c r="F16" s="54">
        <f t="shared" si="0"/>
        <v>-36.41952983725136</v>
      </c>
      <c r="G16" s="54">
        <f t="shared" si="1"/>
        <v>-2.1900350144624956</v>
      </c>
      <c r="H16" s="54"/>
      <c r="I16" s="23">
        <f>+'[1]vehículos-unidad'!$Q8+'[1]vehículos-unidad'!$R8+'[1]vehículos-unidad'!$S8</f>
        <v>9161</v>
      </c>
      <c r="J16" s="54">
        <f>(I16/I18)*100</f>
        <v>7.030536518729423</v>
      </c>
      <c r="K16" s="23">
        <f>+'[1]vehículos-unidad'!$V8+'[1]vehículos-unidad'!$W8+'[1]vehículos-unidad'!$X8</f>
        <v>4751</v>
      </c>
      <c r="L16" s="54">
        <f>+K16/K18*100</f>
        <v>5.484053420751907</v>
      </c>
      <c r="M16" s="54">
        <f t="shared" si="2"/>
        <v>-48.13884947058181</v>
      </c>
      <c r="N16" s="54">
        <f t="shared" si="3"/>
        <v>-3.384419391725439</v>
      </c>
      <c r="O16" s="54"/>
      <c r="P16" s="23">
        <f>+('[1]vehículos-unidad'!$O8+'[1]vehículos-unidad'!$Q8+'[1]vehículos-unidad'!$R8+'[1]vehículos-unidad'!$S8)</f>
        <v>13257</v>
      </c>
      <c r="Q16" s="54">
        <f>(P16/P18)*100</f>
        <v>7.760982577744474</v>
      </c>
      <c r="R16" s="23">
        <f>+('[1]vehículos-unidad'!$T8+'[1]vehículos-unidad'!$V8+'[1]vehículos-unidad'!$W8+'[1]vehículos-unidad'!$X8)</f>
        <v>7186</v>
      </c>
      <c r="S16" s="54">
        <f>(R16/R18)*100</f>
        <v>5.3287653963945925</v>
      </c>
      <c r="T16" s="54">
        <f t="shared" si="4"/>
        <v>-45.79467451157878</v>
      </c>
      <c r="U16" s="54">
        <f>+Q16*T16/100</f>
        <v>-3.554116710378419</v>
      </c>
    </row>
    <row r="17" spans="1:21" s="2" customFormat="1" ht="12">
      <c r="A17" s="35" t="s">
        <v>8</v>
      </c>
      <c r="B17" s="33">
        <f>+'[1]vehículos-unidad'!$S9</f>
        <v>3077</v>
      </c>
      <c r="C17" s="36">
        <f>(B17/B18)*100</f>
        <v>6.69189447815402</v>
      </c>
      <c r="D17" s="33">
        <f>+'[1]vehículos-unidad'!$X9</f>
        <v>2234</v>
      </c>
      <c r="E17" s="36">
        <f>(D17/D18)*100</f>
        <v>7.342163210306636</v>
      </c>
      <c r="F17" s="36">
        <f t="shared" si="0"/>
        <v>-27.39681507962301</v>
      </c>
      <c r="G17" s="36">
        <f t="shared" si="1"/>
        <v>-1.83336595550336</v>
      </c>
      <c r="H17" s="36"/>
      <c r="I17" s="33">
        <f>+'[1]vehículos-unidad'!$Q9+'[1]vehículos-unidad'!$R9+'[1]vehículos-unidad'!$S9</f>
        <v>10480</v>
      </c>
      <c r="J17" s="36">
        <f>(I17/I18)*100</f>
        <v>8.042792568091295</v>
      </c>
      <c r="K17" s="33">
        <f>+'[1]vehículos-unidad'!$V9+'[1]vehículos-unidad'!$W9+'[1]vehículos-unidad'!$X9</f>
        <v>7835</v>
      </c>
      <c r="L17" s="36">
        <f>+K17/K18*100</f>
        <v>9.04389782184618</v>
      </c>
      <c r="M17" s="36">
        <f t="shared" si="2"/>
        <v>-25.23854961832061</v>
      </c>
      <c r="N17" s="36">
        <f t="shared" si="3"/>
        <v>-2.029884192996324</v>
      </c>
      <c r="O17" s="36"/>
      <c r="P17" s="33">
        <f>+('[1]vehículos-unidad'!$O9+'[1]vehículos-unidad'!$Q9+'[1]vehículos-unidad'!$R9+'[1]vehículos-unidad'!$S9)</f>
        <v>13612</v>
      </c>
      <c r="Q17" s="36">
        <f>(P17/P18)*100</f>
        <v>7.968808542525291</v>
      </c>
      <c r="R17" s="33">
        <f>+('[1]vehículos-unidad'!$T9+'[1]vehículos-unidad'!$V9+'[1]vehículos-unidad'!$W9+'[1]vehículos-unidad'!$X9)</f>
        <v>11761</v>
      </c>
      <c r="S17" s="36">
        <f>(R17/R18)*100</f>
        <v>8.721348431254773</v>
      </c>
      <c r="T17" s="36">
        <f t="shared" si="4"/>
        <v>-13.598295621510431</v>
      </c>
      <c r="U17" s="36">
        <f>+Q17*T17/100</f>
        <v>-1.083622143124766</v>
      </c>
    </row>
    <row r="18" spans="1:21" s="25" customFormat="1" ht="12" customHeight="1">
      <c r="A18" s="55" t="s">
        <v>11</v>
      </c>
      <c r="B18" s="57">
        <f>SUM(B13:B17)</f>
        <v>45981</v>
      </c>
      <c r="C18" s="56">
        <f>(B18/B18)*100</f>
        <v>100</v>
      </c>
      <c r="D18" s="57">
        <f>SUM(D13:D17)</f>
        <v>30427</v>
      </c>
      <c r="E18" s="56">
        <f>(D18/D18)*100</f>
        <v>100</v>
      </c>
      <c r="F18" s="56">
        <f t="shared" si="0"/>
        <v>-33.82701550640482</v>
      </c>
      <c r="G18" s="56">
        <f t="shared" si="1"/>
        <v>-33.82701550640482</v>
      </c>
      <c r="H18" s="56"/>
      <c r="I18" s="57">
        <f>SUM(I13:I17)</f>
        <v>130303</v>
      </c>
      <c r="J18" s="56">
        <f>(I18/I18)*100</f>
        <v>100</v>
      </c>
      <c r="K18" s="57">
        <f>SUM(K13:K17)</f>
        <v>86633</v>
      </c>
      <c r="L18" s="56">
        <f>(K18/K18)*100</f>
        <v>100</v>
      </c>
      <c r="M18" s="56">
        <f t="shared" si="2"/>
        <v>-33.514193840510195</v>
      </c>
      <c r="N18" s="56">
        <f t="shared" si="3"/>
        <v>-33.514193840510195</v>
      </c>
      <c r="O18" s="56"/>
      <c r="P18" s="57">
        <f>SUM(P13:P17)</f>
        <v>170816</v>
      </c>
      <c r="Q18" s="56">
        <f>(P18/P18)*100</f>
        <v>100</v>
      </c>
      <c r="R18" s="57">
        <f>SUM(R13:R17)</f>
        <v>134853</v>
      </c>
      <c r="S18" s="56">
        <f>(R18/R18)*100</f>
        <v>100</v>
      </c>
      <c r="T18" s="56">
        <f t="shared" si="4"/>
        <v>-21.053648370176095</v>
      </c>
      <c r="U18" s="56">
        <f>SUM(U13:U17)</f>
        <v>-21.053648370176095</v>
      </c>
    </row>
    <row r="19" spans="1:21" s="2" customFormat="1" ht="12">
      <c r="A19" s="47" t="s">
        <v>12</v>
      </c>
      <c r="B19" s="47"/>
      <c r="C19" s="47"/>
      <c r="D19" s="51"/>
      <c r="E19" s="52"/>
      <c r="F19" s="47"/>
      <c r="G19" s="47"/>
      <c r="H19" s="47"/>
      <c r="I19" s="50"/>
      <c r="J19" s="47"/>
      <c r="K19" s="47"/>
      <c r="L19" s="50"/>
      <c r="M19" s="50"/>
      <c r="N19" s="47"/>
      <c r="O19" s="47"/>
      <c r="P19" s="47"/>
      <c r="Q19" s="47"/>
      <c r="R19" s="47"/>
      <c r="S19" s="47"/>
      <c r="T19" s="47"/>
      <c r="U19" s="47"/>
    </row>
    <row r="20" s="2" customFormat="1" ht="12">
      <c r="A20" s="2" t="s">
        <v>22</v>
      </c>
    </row>
    <row r="21" s="2" customFormat="1" ht="12">
      <c r="A21" s="2" t="s">
        <v>23</v>
      </c>
    </row>
    <row r="22" spans="1:27" s="2" customFormat="1" ht="12">
      <c r="A22" s="2" t="s">
        <v>30</v>
      </c>
      <c r="I22" s="26"/>
      <c r="J22" s="26"/>
      <c r="K22" s="29"/>
      <c r="V22" s="11"/>
      <c r="W22" s="11"/>
      <c r="X22" s="11"/>
      <c r="Y22" s="11"/>
      <c r="Z22" s="11"/>
      <c r="AA22" s="11"/>
    </row>
    <row r="23" s="2" customFormat="1" ht="13.5">
      <c r="A23" s="30" t="s">
        <v>32</v>
      </c>
    </row>
    <row r="24" s="2" customFormat="1" ht="12">
      <c r="D24" s="43"/>
    </row>
    <row r="35" ht="12.75">
      <c r="G35" s="58"/>
    </row>
  </sheetData>
  <mergeCells count="6">
    <mergeCell ref="B9:G9"/>
    <mergeCell ref="K8:N8"/>
    <mergeCell ref="P10:Q10"/>
    <mergeCell ref="R8:U8"/>
    <mergeCell ref="K10:L10"/>
    <mergeCell ref="R10:U10"/>
  </mergeCells>
  <printOptions horizontalCentered="1" verticalCentered="1"/>
  <pageMargins left="0.47" right="0.25" top="1.07" bottom="0.49" header="0.5118110236220472" footer="0.5118110236220472"/>
  <pageSetup fitToHeight="1" fitToWidth="1" horizontalDpi="300" verticalDpi="300" orientation="landscape" scale="63" r:id="rId2"/>
  <headerFooter alignWithMargins="0">
    <oddFooter>&amp;R&amp;8El Departamento  Administrativo Nacional de Estadística DANE se reserva los derechos de autor
Ley 23 82 / ley 44 93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23"/>
  <sheetViews>
    <sheetView tabSelected="1" view="pageBreakPreview" zoomScaleSheetLayoutView="100" workbookViewId="0" topLeftCell="A1">
      <pane xSplit="1" topLeftCell="E1" activePane="topRight" state="frozen"/>
      <selection pane="topLeft" activeCell="I19" sqref="I19"/>
      <selection pane="topRight" activeCell="I19" sqref="I19"/>
    </sheetView>
  </sheetViews>
  <sheetFormatPr defaultColWidth="11.421875" defaultRowHeight="12.75"/>
  <cols>
    <col min="1" max="1" width="25.140625" style="58" customWidth="1"/>
    <col min="2" max="2" width="8.57421875" style="58" customWidth="1"/>
    <col min="3" max="3" width="10.8515625" style="58" customWidth="1"/>
    <col min="4" max="4" width="8.7109375" style="58" customWidth="1"/>
    <col min="5" max="5" width="10.421875" style="58" customWidth="1"/>
    <col min="6" max="6" width="8.57421875" style="58" customWidth="1"/>
    <col min="7" max="7" width="7.57421875" style="58" customWidth="1"/>
    <col min="8" max="8" width="2.140625" style="58" customWidth="1"/>
    <col min="9" max="9" width="10.28125" style="58" customWidth="1"/>
    <col min="10" max="10" width="12.421875" style="58" customWidth="1"/>
    <col min="11" max="11" width="9.140625" style="58" customWidth="1"/>
    <col min="12" max="12" width="11.140625" style="58" customWidth="1"/>
    <col min="13" max="13" width="12.7109375" style="58" customWidth="1"/>
    <col min="14" max="14" width="11.57421875" style="58" customWidth="1"/>
    <col min="15" max="15" width="1.8515625" style="58" customWidth="1"/>
    <col min="16" max="16" width="11.421875" style="58" customWidth="1"/>
    <col min="17" max="17" width="10.421875" style="58" customWidth="1"/>
    <col min="18" max="18" width="11.421875" style="58" customWidth="1"/>
    <col min="19" max="19" width="9.00390625" style="58" customWidth="1"/>
    <col min="20" max="16384" width="11.421875" style="58" customWidth="1"/>
  </cols>
  <sheetData>
    <row r="1" ht="57.75" customHeight="1"/>
    <row r="2" ht="14.25" customHeight="1"/>
    <row r="3" spans="1:14" s="63" customFormat="1" ht="13.5" customHeight="1">
      <c r="A3" s="61" t="s">
        <v>25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63" customFormat="1" ht="13.5" customHeight="1">
      <c r="A4" s="91" t="s">
        <v>36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s="63" customFormat="1" ht="12.75">
      <c r="A5" s="91" t="s">
        <v>38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s="63" customFormat="1" ht="12.75">
      <c r="A6" s="61" t="s">
        <v>17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="63" customFormat="1" ht="15">
      <c r="A7" s="64" t="s">
        <v>45</v>
      </c>
    </row>
    <row r="8" spans="1:21" s="67" customFormat="1" ht="12">
      <c r="A8" s="65"/>
      <c r="B8" s="65"/>
      <c r="G8" s="65"/>
      <c r="H8" s="65"/>
      <c r="I8" s="65"/>
      <c r="J8" s="65"/>
      <c r="K8" s="93"/>
      <c r="L8" s="93"/>
      <c r="M8" s="93"/>
      <c r="N8" s="93"/>
      <c r="O8" s="65"/>
      <c r="P8" s="65"/>
      <c r="Q8" s="65"/>
      <c r="R8" s="92" t="s">
        <v>20</v>
      </c>
      <c r="S8" s="92"/>
      <c r="T8" s="92"/>
      <c r="U8" s="92"/>
    </row>
    <row r="9" spans="1:21" s="67" customFormat="1" ht="12">
      <c r="A9" s="69"/>
      <c r="B9" s="95" t="s">
        <v>0</v>
      </c>
      <c r="C9" s="95"/>
      <c r="D9" s="95"/>
      <c r="E9" s="95"/>
      <c r="F9" s="95"/>
      <c r="G9" s="95"/>
      <c r="H9" s="70"/>
      <c r="I9" s="69" t="s">
        <v>27</v>
      </c>
      <c r="J9" s="69"/>
      <c r="K9" s="69"/>
      <c r="L9" s="69"/>
      <c r="M9" s="69"/>
      <c r="N9" s="69"/>
      <c r="O9" s="70"/>
      <c r="P9" s="69" t="s">
        <v>28</v>
      </c>
      <c r="Q9" s="69"/>
      <c r="R9" s="69"/>
      <c r="S9" s="69"/>
      <c r="T9" s="69"/>
      <c r="U9" s="69"/>
    </row>
    <row r="10" spans="1:21" s="67" customFormat="1" ht="36" customHeight="1">
      <c r="A10" s="68"/>
      <c r="B10" s="65" t="s">
        <v>39</v>
      </c>
      <c r="C10" s="65"/>
      <c r="D10" s="65" t="s">
        <v>40</v>
      </c>
      <c r="E10" s="65"/>
      <c r="F10" s="65"/>
      <c r="G10" s="65"/>
      <c r="H10" s="71"/>
      <c r="I10" s="65" t="s">
        <v>41</v>
      </c>
      <c r="J10" s="65"/>
      <c r="K10" s="93" t="s">
        <v>42</v>
      </c>
      <c r="L10" s="93"/>
      <c r="M10" s="65"/>
      <c r="N10" s="65"/>
      <c r="O10" s="71"/>
      <c r="P10" s="94" t="s">
        <v>43</v>
      </c>
      <c r="Q10" s="94"/>
      <c r="R10" s="94" t="s">
        <v>46</v>
      </c>
      <c r="S10" s="94"/>
      <c r="T10" s="94"/>
      <c r="U10" s="94"/>
    </row>
    <row r="11" spans="1:55" s="67" customFormat="1" ht="46.5" customHeight="1">
      <c r="A11" s="72" t="s">
        <v>1</v>
      </c>
      <c r="B11" s="73" t="s">
        <v>14</v>
      </c>
      <c r="C11" s="73" t="s">
        <v>2</v>
      </c>
      <c r="D11" s="73" t="s">
        <v>14</v>
      </c>
      <c r="E11" s="73" t="s">
        <v>2</v>
      </c>
      <c r="F11" s="73" t="s">
        <v>3</v>
      </c>
      <c r="G11" s="73" t="s">
        <v>15</v>
      </c>
      <c r="H11" s="73"/>
      <c r="I11" s="73" t="s">
        <v>14</v>
      </c>
      <c r="J11" s="73" t="s">
        <v>2</v>
      </c>
      <c r="K11" s="73" t="s">
        <v>14</v>
      </c>
      <c r="L11" s="73" t="s">
        <v>2</v>
      </c>
      <c r="M11" s="73" t="s">
        <v>3</v>
      </c>
      <c r="N11" s="73" t="s">
        <v>15</v>
      </c>
      <c r="O11" s="73"/>
      <c r="P11" s="73" t="s">
        <v>14</v>
      </c>
      <c r="Q11" s="73" t="s">
        <v>2</v>
      </c>
      <c r="R11" s="73" t="s">
        <v>14</v>
      </c>
      <c r="S11" s="73" t="s">
        <v>2</v>
      </c>
      <c r="T11" s="73" t="s">
        <v>3</v>
      </c>
      <c r="U11" s="73" t="s">
        <v>15</v>
      </c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</row>
    <row r="12" spans="1:21" ht="12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1" s="25" customFormat="1" ht="12">
      <c r="A13" s="53" t="s">
        <v>4</v>
      </c>
      <c r="B13" s="23">
        <f>+'[1]vehículos-unidad'!$S25</f>
        <v>14206</v>
      </c>
      <c r="C13" s="54">
        <f>(B13/B18)*100</f>
        <v>44.06464220354229</v>
      </c>
      <c r="D13" s="23">
        <f>+'[1]vehículos-unidad'!$X25</f>
        <v>9610</v>
      </c>
      <c r="E13" s="54">
        <f>(D13/D18)*100</f>
        <v>35.97230020587685</v>
      </c>
      <c r="F13" s="54">
        <f aca="true" t="shared" si="0" ref="F13:F18">((D13-B13)/B13)*100</f>
        <v>-32.35252710122484</v>
      </c>
      <c r="G13" s="54">
        <f aca="true" t="shared" si="1" ref="G13:G18">+C13*F13/100</f>
        <v>-14.256025310958778</v>
      </c>
      <c r="H13" s="54"/>
      <c r="I13" s="23">
        <f>+'[1]vehículos-unidad'!$Q25+'[1]vehículos-unidad'!$R25+'[1]vehículos-unidad'!$S25</f>
        <v>39277</v>
      </c>
      <c r="J13" s="54">
        <f>(I13/I18)*100</f>
        <v>43.590255812663</v>
      </c>
      <c r="K13" s="23">
        <f>+'[1]vehículos-unidad'!$V25+'[1]vehículos-unidad'!$W25+'[1]vehículos-unidad'!$X25</f>
        <v>31529</v>
      </c>
      <c r="L13" s="54">
        <f>(K13/K18)*100</f>
        <v>39.919727529405804</v>
      </c>
      <c r="M13" s="54">
        <f aca="true" t="shared" si="2" ref="M13:M18">((K13-I13)/I13)*100</f>
        <v>-19.726557527306056</v>
      </c>
      <c r="N13" s="54">
        <f aca="true" t="shared" si="3" ref="N13:N18">+J13*M13/100</f>
        <v>-8.59885688918484</v>
      </c>
      <c r="O13" s="54"/>
      <c r="P13" s="23">
        <f>+'[1]vehículos-unidad'!$O25+'[1]vehículos-unidad'!$Q25+'[1]vehículos-unidad'!$R25+'[1]vehículos-unidad'!$S25</f>
        <v>53112</v>
      </c>
      <c r="Q13" s="54">
        <f>(P13/P18)*100</f>
        <v>44.187826549968385</v>
      </c>
      <c r="R13" s="23">
        <f>+'[1]vehículos-unidad'!$T25+'[1]vehículos-unidad'!$V25+'[1]vehículos-unidad'!$W25+'[1]vehículos-unidad'!$X25</f>
        <v>43414</v>
      </c>
      <c r="S13" s="54">
        <f>(R13/R18)*100</f>
        <v>39.24819643083154</v>
      </c>
      <c r="T13" s="54">
        <f aca="true" t="shared" si="4" ref="T13:T18">((R13-P13)/P13)*100</f>
        <v>-18.2595270372044</v>
      </c>
      <c r="U13" s="54">
        <f>+Q13*T13/100</f>
        <v>-8.068488136044461</v>
      </c>
    </row>
    <row r="14" spans="1:21" s="25" customFormat="1" ht="12" customHeight="1">
      <c r="A14" s="53" t="s">
        <v>5</v>
      </c>
      <c r="B14" s="23">
        <f>+'[1]vehículos-unidad'!$S26</f>
        <v>5470</v>
      </c>
      <c r="C14" s="54">
        <f>(B14/B18)*100</f>
        <v>16.967027513260337</v>
      </c>
      <c r="D14" s="23">
        <f>+'[1]vehículos-unidad'!$X26</f>
        <v>5729</v>
      </c>
      <c r="E14" s="54">
        <f>(D14/D18)*100</f>
        <v>21.44488115291035</v>
      </c>
      <c r="F14" s="54">
        <f t="shared" si="0"/>
        <v>4.7349177330895795</v>
      </c>
      <c r="G14" s="54">
        <f t="shared" si="1"/>
        <v>0.8033747945035516</v>
      </c>
      <c r="H14" s="54"/>
      <c r="I14" s="23">
        <f>+'[1]vehículos-unidad'!$Q26+'[1]vehículos-unidad'!$R26+'[1]vehículos-unidad'!$S26</f>
        <v>13732</v>
      </c>
      <c r="J14" s="54">
        <f>(I14/I18)*100</f>
        <v>15.239997780367348</v>
      </c>
      <c r="K14" s="23">
        <f>+'[1]vehículos-unidad'!$V26+'[1]vehículos-unidad'!$W26+'[1]vehículos-unidad'!$X26</f>
        <v>15231</v>
      </c>
      <c r="L14" s="54">
        <f>(K14/K18)*100</f>
        <v>19.284384852053023</v>
      </c>
      <c r="M14" s="54">
        <f t="shared" si="2"/>
        <v>10.916108360034956</v>
      </c>
      <c r="N14" s="54">
        <f t="shared" si="3"/>
        <v>1.6636146717718219</v>
      </c>
      <c r="O14" s="54"/>
      <c r="P14" s="23">
        <f>+'[1]vehículos-unidad'!$O26+'[1]vehículos-unidad'!$Q26+'[1]vehículos-unidad'!$R26+'[1]vehículos-unidad'!$S26</f>
        <v>17503</v>
      </c>
      <c r="Q14" s="54">
        <f>(P14/P18)*100</f>
        <v>14.562048653865354</v>
      </c>
      <c r="R14" s="23">
        <f>+'[1]vehículos-unidad'!$T26+'[1]vehículos-unidad'!$V26+'[1]vehículos-unidad'!$W26+'[1]vehículos-unidad'!$X26</f>
        <v>20778</v>
      </c>
      <c r="S14" s="54">
        <f>(R14/R18)*100</f>
        <v>18.784240692859854</v>
      </c>
      <c r="T14" s="54">
        <f t="shared" si="4"/>
        <v>18.711078100896987</v>
      </c>
      <c r="U14" s="54">
        <f>+Q14*T14/100</f>
        <v>2.7247162967153646</v>
      </c>
    </row>
    <row r="15" spans="1:21" s="25" customFormat="1" ht="12">
      <c r="A15" s="53" t="s">
        <v>6</v>
      </c>
      <c r="B15" s="23">
        <f>+'[1]vehículos-unidad'!$S27</f>
        <v>6362</v>
      </c>
      <c r="C15" s="54">
        <f>(B15/B18)*100</f>
        <v>19.7338627128633</v>
      </c>
      <c r="D15" s="23">
        <f>+'[1]vehículos-unidad'!$X27</f>
        <v>5766</v>
      </c>
      <c r="E15" s="54">
        <f>(D15/D18)*100</f>
        <v>21.58338012352611</v>
      </c>
      <c r="F15" s="54">
        <f t="shared" si="0"/>
        <v>-9.368123231688148</v>
      </c>
      <c r="G15" s="54">
        <f t="shared" si="1"/>
        <v>-1.8486925773131917</v>
      </c>
      <c r="H15" s="54"/>
      <c r="I15" s="23">
        <f>+'[1]vehículos-unidad'!$Q27+'[1]vehículos-unidad'!$R27+'[1]vehículos-unidad'!$S27</f>
        <v>17478</v>
      </c>
      <c r="J15" s="54">
        <f>(I15/I18)*100</f>
        <v>19.397369735308807</v>
      </c>
      <c r="K15" s="23">
        <f>+'[1]vehículos-unidad'!$V27+'[1]vehículos-unidad'!$W27+'[1]vehículos-unidad'!$X27</f>
        <v>16998</v>
      </c>
      <c r="L15" s="54">
        <f>(K15/K18)*100</f>
        <v>21.52163178485965</v>
      </c>
      <c r="M15" s="54">
        <f t="shared" si="2"/>
        <v>-2.746309646412633</v>
      </c>
      <c r="N15" s="54">
        <f t="shared" si="3"/>
        <v>-0.5327118361911104</v>
      </c>
      <c r="O15" s="54"/>
      <c r="P15" s="23">
        <f>+'[1]vehículos-unidad'!$O27+'[1]vehículos-unidad'!$Q27+'[1]vehículos-unidad'!$R27+'[1]vehículos-unidad'!$S27</f>
        <v>24999</v>
      </c>
      <c r="Q15" s="54">
        <f>(P15/P18)*100</f>
        <v>20.798529069186994</v>
      </c>
      <c r="R15" s="23">
        <f>+'[1]vehículos-unidad'!$T27+'[1]vehículos-unidad'!$V27+'[1]vehículos-unidad'!$W27+'[1]vehículos-unidad'!$X27</f>
        <v>23694</v>
      </c>
      <c r="S15" s="54">
        <f>(R15/R18)*100</f>
        <v>21.4204350263077</v>
      </c>
      <c r="T15" s="54">
        <f t="shared" si="4"/>
        <v>-5.220208808352334</v>
      </c>
      <c r="U15" s="54">
        <f>+Q15*T15/100</f>
        <v>-1.0857266464774202</v>
      </c>
    </row>
    <row r="16" spans="1:21" s="25" customFormat="1" ht="12" customHeight="1">
      <c r="A16" s="53" t="s">
        <v>7</v>
      </c>
      <c r="B16" s="23">
        <f>+'[1]vehículos-unidad'!$S28</f>
        <v>4068</v>
      </c>
      <c r="C16" s="54">
        <f>(B16/B18)*100</f>
        <v>12.61825739011756</v>
      </c>
      <c r="D16" s="23">
        <f>+'[1]vehículos-unidad'!$X28</f>
        <v>4388</v>
      </c>
      <c r="E16" s="54">
        <f>(D16/D18)*100</f>
        <v>16.4252292719446</v>
      </c>
      <c r="F16" s="54">
        <f t="shared" si="0"/>
        <v>7.866273352999016</v>
      </c>
      <c r="G16" s="54">
        <f t="shared" si="1"/>
        <v>0.9925866186916467</v>
      </c>
      <c r="H16" s="54"/>
      <c r="I16" s="23">
        <f>+'[1]vehículos-unidad'!$Q28+'[1]vehículos-unidad'!$R28+'[1]vehículos-unidad'!$S28</f>
        <v>13820</v>
      </c>
      <c r="J16" s="54">
        <f>(I16/I18)*100</f>
        <v>15.337661617002386</v>
      </c>
      <c r="K16" s="23">
        <f>+'[1]vehículos-unidad'!$V28+'[1]vehículos-unidad'!$W28+'[1]vehículos-unidad'!$X28</f>
        <v>11608</v>
      </c>
      <c r="L16" s="54">
        <f>(K16/K18)*100</f>
        <v>14.697205657056761</v>
      </c>
      <c r="M16" s="54">
        <f t="shared" si="2"/>
        <v>-16.005788712011576</v>
      </c>
      <c r="N16" s="54">
        <f t="shared" si="3"/>
        <v>-2.4549137117807</v>
      </c>
      <c r="O16" s="54"/>
      <c r="P16" s="23">
        <f>+'[1]vehículos-unidad'!$O28+'[1]vehículos-unidad'!$Q28+'[1]vehículos-unidad'!$R28+'[1]vehículos-unidad'!$S28</f>
        <v>16798</v>
      </c>
      <c r="Q16" s="54">
        <f>(P16/P18)*100</f>
        <v>13.975506672435023</v>
      </c>
      <c r="R16" s="23">
        <f>+'[1]vehículos-unidad'!$T28+'[1]vehículos-unidad'!$V28+'[1]vehículos-unidad'!$W28+'[1]vehículos-unidad'!$X28</f>
        <v>17447</v>
      </c>
      <c r="S16" s="54">
        <f>(R16/R18)*100</f>
        <v>15.772867810584557</v>
      </c>
      <c r="T16" s="54">
        <f t="shared" si="4"/>
        <v>3.8635551851410885</v>
      </c>
      <c r="U16" s="54">
        <f>+Q16*T16/100</f>
        <v>0.539951412692602</v>
      </c>
    </row>
    <row r="17" spans="1:21" s="25" customFormat="1" ht="12">
      <c r="A17" s="53" t="s">
        <v>8</v>
      </c>
      <c r="B17" s="23">
        <f>+'[1]vehículos-unidad'!$S29</f>
        <v>2133</v>
      </c>
      <c r="C17" s="54">
        <f>(B17/B18)*100</f>
        <v>6.616210180216509</v>
      </c>
      <c r="D17" s="23">
        <f>+'[1]vehículos-unidad'!$X29</f>
        <v>1222</v>
      </c>
      <c r="E17" s="54">
        <f>(D17/D18)*100</f>
        <v>4.574209245742092</v>
      </c>
      <c r="F17" s="54">
        <f t="shared" si="0"/>
        <v>-42.709798406000935</v>
      </c>
      <c r="G17" s="54">
        <f t="shared" si="1"/>
        <v>-2.825770030087782</v>
      </c>
      <c r="H17" s="54"/>
      <c r="I17" s="23">
        <f>+'[1]vehículos-unidad'!$Q29+'[1]vehículos-unidad'!$R29+'[1]vehículos-unidad'!$S29</f>
        <v>5798</v>
      </c>
      <c r="J17" s="54">
        <f>(I17/I18)*100</f>
        <v>6.4347150546584535</v>
      </c>
      <c r="K17" s="23">
        <f>+'[1]vehículos-unidad'!$V29+'[1]vehículos-unidad'!$W29+'[1]vehículos-unidad'!$X29</f>
        <v>3615</v>
      </c>
      <c r="L17" s="54">
        <f>(K17/K18)*100</f>
        <v>4.577050176624757</v>
      </c>
      <c r="M17" s="54">
        <f t="shared" si="2"/>
        <v>-37.65091410831321</v>
      </c>
      <c r="N17" s="54">
        <f t="shared" si="3"/>
        <v>-2.4227290383441535</v>
      </c>
      <c r="O17" s="54"/>
      <c r="P17" s="23">
        <f>+'[1]vehículos-unidad'!$O29+'[1]vehículos-unidad'!$Q29+'[1]vehículos-unidad'!$R29+'[1]vehículos-unidad'!$S29</f>
        <v>7784</v>
      </c>
      <c r="Q17" s="54">
        <f>(P17/P18)*100</f>
        <v>6.476089054544245</v>
      </c>
      <c r="R17" s="23">
        <f>+'[1]vehículos-unidad'!$T29+'[1]vehículos-unidad'!$V29+'[1]vehículos-unidad'!$W29+'[1]vehículos-unidad'!$X29</f>
        <v>5281</v>
      </c>
      <c r="S17" s="54">
        <f>(R17/R18)*100</f>
        <v>4.774260039416349</v>
      </c>
      <c r="T17" s="54">
        <f t="shared" si="4"/>
        <v>-32.15570400822199</v>
      </c>
      <c r="U17" s="54">
        <f>+Q17*T17/100</f>
        <v>-2.082432027688109</v>
      </c>
    </row>
    <row r="18" spans="1:21" s="25" customFormat="1" ht="12" customHeight="1">
      <c r="A18" s="55" t="s">
        <v>11</v>
      </c>
      <c r="B18" s="57">
        <f>SUM(B13:B17)</f>
        <v>32239</v>
      </c>
      <c r="C18" s="56">
        <f>(B18/B18)*100</f>
        <v>100</v>
      </c>
      <c r="D18" s="57">
        <f>SUM(D13:D17)</f>
        <v>26715</v>
      </c>
      <c r="E18" s="56">
        <f>(D18/D18)*100</f>
        <v>100</v>
      </c>
      <c r="F18" s="56">
        <f t="shared" si="0"/>
        <v>-17.13452650516455</v>
      </c>
      <c r="G18" s="56">
        <f t="shared" si="1"/>
        <v>-17.13452650516455</v>
      </c>
      <c r="H18" s="56"/>
      <c r="I18" s="57">
        <f>SUM(I13:I17)</f>
        <v>90105</v>
      </c>
      <c r="J18" s="56">
        <f>(I18/I18)*100</f>
        <v>100</v>
      </c>
      <c r="K18" s="57">
        <f>SUM(K13:K17)</f>
        <v>78981</v>
      </c>
      <c r="L18" s="56">
        <f>(K18/K18)*100</f>
        <v>100</v>
      </c>
      <c r="M18" s="56">
        <f t="shared" si="2"/>
        <v>-12.345596803728982</v>
      </c>
      <c r="N18" s="56">
        <f t="shared" si="3"/>
        <v>-12.345596803728984</v>
      </c>
      <c r="O18" s="56"/>
      <c r="P18" s="57">
        <f>SUM(P13:P17)</f>
        <v>120196</v>
      </c>
      <c r="Q18" s="56">
        <f>(P18/P18)*100</f>
        <v>100</v>
      </c>
      <c r="R18" s="57">
        <f>SUM(R13:R17)</f>
        <v>110614</v>
      </c>
      <c r="S18" s="56">
        <f>(R18/R18)*100</f>
        <v>100</v>
      </c>
      <c r="T18" s="56">
        <f t="shared" si="4"/>
        <v>-7.971979100802024</v>
      </c>
      <c r="U18" s="56">
        <f>SUM(U13:U17)</f>
        <v>-7.971979100802024</v>
      </c>
    </row>
    <row r="19" spans="1:21" ht="12.75">
      <c r="A19" s="77" t="s">
        <v>12</v>
      </c>
      <c r="B19" s="78"/>
      <c r="C19" s="78"/>
      <c r="D19" s="79"/>
      <c r="E19" s="78"/>
      <c r="F19" s="78"/>
      <c r="G19" s="78"/>
      <c r="H19" s="78"/>
      <c r="I19" s="78"/>
      <c r="J19" s="78"/>
      <c r="K19" s="78"/>
      <c r="L19" s="80"/>
      <c r="M19" s="80"/>
      <c r="N19" s="78"/>
      <c r="O19" s="78"/>
      <c r="P19" s="78"/>
      <c r="Q19" s="78"/>
      <c r="R19" s="78"/>
      <c r="S19" s="78"/>
      <c r="T19" s="78"/>
      <c r="U19" s="78"/>
    </row>
    <row r="20" spans="1:2" ht="12.75">
      <c r="A20" s="81" t="s">
        <v>22</v>
      </c>
      <c r="B20" s="82"/>
    </row>
    <row r="21" ht="12.75">
      <c r="A21" s="81" t="s">
        <v>23</v>
      </c>
    </row>
    <row r="22" spans="1:20" ht="12.75">
      <c r="A22" s="81" t="s">
        <v>30</v>
      </c>
      <c r="I22" s="82"/>
      <c r="J22" s="82"/>
      <c r="K22" s="83"/>
      <c r="O22" s="84"/>
      <c r="P22" s="84"/>
      <c r="Q22" s="84"/>
      <c r="R22" s="84"/>
      <c r="S22" s="84"/>
      <c r="T22" s="84"/>
    </row>
    <row r="23" ht="12.75">
      <c r="A23" s="85" t="s">
        <v>13</v>
      </c>
    </row>
  </sheetData>
  <mergeCells count="8">
    <mergeCell ref="A4:N4"/>
    <mergeCell ref="A5:N5"/>
    <mergeCell ref="R8:U8"/>
    <mergeCell ref="K10:L10"/>
    <mergeCell ref="R10:U10"/>
    <mergeCell ref="P10:Q10"/>
    <mergeCell ref="K8:N8"/>
    <mergeCell ref="B9:G9"/>
  </mergeCells>
  <printOptions horizontalCentered="1" verticalCentered="1"/>
  <pageMargins left="0.64" right="0.2" top="0.984251968503937" bottom="0.53" header="0.5118110236220472" footer="0.5118110236220472"/>
  <pageSetup fitToHeight="1" fitToWidth="1" horizontalDpi="300" verticalDpi="300" orientation="landscape" scale="61" r:id="rId2"/>
  <headerFooter alignWithMargins="0">
    <oddFooter>&amp;R&amp;8El Departamento  Administrativo Nacional de Estadística DANE se reserva los derechos de autor
Ley 23 82 / ley 44 93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24"/>
  <sheetViews>
    <sheetView tabSelected="1" view="pageBreakPreview" zoomScaleSheetLayoutView="100" workbookViewId="0" topLeftCell="A1">
      <pane xSplit="1" topLeftCell="E1" activePane="topRight" state="frozen"/>
      <selection pane="topLeft" activeCell="I19" sqref="I19"/>
      <selection pane="topRight" activeCell="I19" sqref="I19"/>
    </sheetView>
  </sheetViews>
  <sheetFormatPr defaultColWidth="11.421875" defaultRowHeight="12.75"/>
  <cols>
    <col min="1" max="1" width="25.140625" style="1" customWidth="1"/>
    <col min="2" max="2" width="8.7109375" style="1" customWidth="1"/>
    <col min="3" max="3" width="10.00390625" style="1" customWidth="1"/>
    <col min="4" max="4" width="14.7109375" style="1" customWidth="1"/>
    <col min="5" max="5" width="9.421875" style="1" customWidth="1"/>
    <col min="6" max="6" width="9.00390625" style="1" customWidth="1"/>
    <col min="7" max="7" width="11.421875" style="1" customWidth="1"/>
    <col min="8" max="8" width="1.28515625" style="1" customWidth="1"/>
    <col min="9" max="9" width="10.421875" style="1" customWidth="1"/>
    <col min="10" max="10" width="10.140625" style="1" customWidth="1"/>
    <col min="11" max="11" width="8.57421875" style="1" customWidth="1"/>
    <col min="12" max="12" width="9.7109375" style="1" customWidth="1"/>
    <col min="13" max="13" width="8.8515625" style="1" customWidth="1"/>
    <col min="14" max="14" width="10.140625" style="1" customWidth="1"/>
    <col min="15" max="15" width="2.00390625" style="1" customWidth="1"/>
    <col min="16" max="16" width="11.140625" style="1" customWidth="1"/>
    <col min="17" max="17" width="9.140625" style="1" customWidth="1"/>
    <col min="18" max="18" width="10.28125" style="1" customWidth="1"/>
    <col min="19" max="19" width="11.140625" style="1" customWidth="1"/>
    <col min="20" max="20" width="10.7109375" style="1" customWidth="1"/>
    <col min="21" max="21" width="12.00390625" style="1" customWidth="1"/>
    <col min="22" max="16384" width="11.421875" style="1" customWidth="1"/>
  </cols>
  <sheetData>
    <row r="1" ht="57.75" customHeight="1"/>
    <row r="2" ht="16.5" customHeight="1"/>
    <row r="3" spans="1:14" s="10" customFormat="1" ht="15">
      <c r="A3" s="9" t="s">
        <v>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0" customFormat="1" ht="17.25">
      <c r="A4" s="9" t="s">
        <v>37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10" customFormat="1" ht="15">
      <c r="A5" s="9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5">
      <c r="A6" s="9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="10" customFormat="1" ht="15">
      <c r="A7" s="9" t="s">
        <v>45</v>
      </c>
    </row>
    <row r="8" spans="1:21" s="31" customFormat="1" ht="13.5" customHeight="1">
      <c r="A8" s="5"/>
      <c r="B8" s="5"/>
      <c r="G8" s="5"/>
      <c r="H8" s="5"/>
      <c r="I8" s="5"/>
      <c r="J8" s="5"/>
      <c r="K8" s="66"/>
      <c r="L8" s="66"/>
      <c r="M8" s="66"/>
      <c r="N8" s="66"/>
      <c r="O8" s="5"/>
      <c r="P8" s="5"/>
      <c r="Q8" s="5"/>
      <c r="R8" s="96" t="s">
        <v>20</v>
      </c>
      <c r="S8" s="96"/>
      <c r="T8" s="96"/>
      <c r="U8" s="96"/>
    </row>
    <row r="9" spans="1:21" s="14" customFormat="1" ht="12">
      <c r="A9" s="12"/>
      <c r="B9" s="86" t="s">
        <v>0</v>
      </c>
      <c r="C9" s="86"/>
      <c r="D9" s="86"/>
      <c r="E9" s="86"/>
      <c r="F9" s="86"/>
      <c r="G9" s="86"/>
      <c r="H9" s="13"/>
      <c r="I9" s="12" t="s">
        <v>27</v>
      </c>
      <c r="J9" s="12"/>
      <c r="K9" s="12"/>
      <c r="L9" s="12"/>
      <c r="M9" s="12"/>
      <c r="N9" s="12"/>
      <c r="O9" s="13"/>
      <c r="P9" s="12" t="s">
        <v>28</v>
      </c>
      <c r="Q9" s="12"/>
      <c r="R9" s="12"/>
      <c r="S9" s="12"/>
      <c r="T9" s="12"/>
      <c r="U9" s="12"/>
    </row>
    <row r="10" spans="1:21" s="14" customFormat="1" ht="36" customHeight="1">
      <c r="A10" s="15"/>
      <c r="B10" s="16" t="s">
        <v>39</v>
      </c>
      <c r="C10" s="16"/>
      <c r="D10" s="16" t="s">
        <v>40</v>
      </c>
      <c r="E10" s="16"/>
      <c r="F10" s="16"/>
      <c r="G10" s="16"/>
      <c r="H10" s="17"/>
      <c r="I10" s="16" t="s">
        <v>41</v>
      </c>
      <c r="J10" s="16"/>
      <c r="K10" s="88" t="s">
        <v>42</v>
      </c>
      <c r="L10" s="88"/>
      <c r="M10" s="16"/>
      <c r="N10" s="16"/>
      <c r="O10" s="17"/>
      <c r="P10" s="87" t="s">
        <v>43</v>
      </c>
      <c r="Q10" s="87"/>
      <c r="R10" s="87" t="s">
        <v>44</v>
      </c>
      <c r="S10" s="87"/>
      <c r="T10" s="87"/>
      <c r="U10" s="87"/>
    </row>
    <row r="11" spans="1:55" s="14" customFormat="1" ht="46.5" customHeight="1">
      <c r="A11" s="18" t="s">
        <v>1</v>
      </c>
      <c r="B11" s="19" t="s">
        <v>14</v>
      </c>
      <c r="C11" s="19" t="s">
        <v>2</v>
      </c>
      <c r="D11" s="19" t="s">
        <v>14</v>
      </c>
      <c r="E11" s="19" t="s">
        <v>2</v>
      </c>
      <c r="F11" s="19" t="s">
        <v>3</v>
      </c>
      <c r="G11" s="19" t="s">
        <v>15</v>
      </c>
      <c r="H11" s="19"/>
      <c r="I11" s="19" t="s">
        <v>14</v>
      </c>
      <c r="J11" s="19" t="s">
        <v>2</v>
      </c>
      <c r="K11" s="19" t="s">
        <v>14</v>
      </c>
      <c r="L11" s="19" t="s">
        <v>2</v>
      </c>
      <c r="M11" s="19" t="s">
        <v>3</v>
      </c>
      <c r="N11" s="19" t="s">
        <v>15</v>
      </c>
      <c r="O11" s="19"/>
      <c r="P11" s="19" t="s">
        <v>14</v>
      </c>
      <c r="Q11" s="19" t="s">
        <v>2</v>
      </c>
      <c r="R11" s="19" t="s">
        <v>14</v>
      </c>
      <c r="S11" s="19" t="s">
        <v>2</v>
      </c>
      <c r="T11" s="19" t="s">
        <v>3</v>
      </c>
      <c r="U11" s="19" t="s">
        <v>15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21" s="2" customFormat="1" ht="12" customHeight="1">
      <c r="A12" s="6"/>
      <c r="B12" s="7"/>
      <c r="C12" s="6"/>
      <c r="D12" s="7"/>
      <c r="E12" s="6"/>
      <c r="F12" s="6"/>
      <c r="G12" s="6"/>
      <c r="H12" s="6"/>
      <c r="I12" s="7"/>
      <c r="J12" s="6"/>
      <c r="K12" s="7"/>
      <c r="L12" s="6"/>
      <c r="M12" s="6"/>
      <c r="N12" s="6"/>
      <c r="O12" s="6"/>
      <c r="P12" s="7"/>
      <c r="Q12" s="6"/>
      <c r="R12" s="7"/>
      <c r="S12" s="6"/>
      <c r="T12" s="6"/>
      <c r="U12" s="6"/>
    </row>
    <row r="13" spans="1:21" s="2" customFormat="1" ht="12">
      <c r="A13" s="35" t="s">
        <v>4</v>
      </c>
      <c r="B13" s="33">
        <f>+Unidnales!B13+Unidimpor!B13</f>
        <v>50095</v>
      </c>
      <c r="C13" s="36">
        <f aca="true" t="shared" si="0" ref="C13:C18">(B13/B$18)*100</f>
        <v>64.04372283303503</v>
      </c>
      <c r="D13" s="33">
        <f>+Unidnales!D13+Unidimpor!D13</f>
        <v>33354</v>
      </c>
      <c r="E13" s="36">
        <f aca="true" t="shared" si="1" ref="E13:E18">(D13/D$18)*100</f>
        <v>58.37037555563334</v>
      </c>
      <c r="F13" s="36">
        <f aca="true" t="shared" si="2" ref="F13:F18">((D13-B13)/B13)*100</f>
        <v>-33.41850484080248</v>
      </c>
      <c r="G13" s="36">
        <f aca="true" t="shared" si="3" ref="G13:G18">+C13*F13/100</f>
        <v>-21.402454615187935</v>
      </c>
      <c r="H13" s="36"/>
      <c r="I13" s="33">
        <f>+Unidnales!I13+Unidimpor!I13</f>
        <v>137714</v>
      </c>
      <c r="J13" s="36">
        <f aca="true" t="shared" si="4" ref="J13:J18">(I13/I$18)*100</f>
        <v>62.481398134368995</v>
      </c>
      <c r="K13" s="33">
        <f>+Unidnales!K13+Unidimpor!K13</f>
        <v>97310</v>
      </c>
      <c r="L13" s="36">
        <f aca="true" t="shared" si="5" ref="L13:L18">(K13/K$18)*100</f>
        <v>58.75710990616735</v>
      </c>
      <c r="M13" s="36">
        <f aca="true" t="shared" si="6" ref="M13:M18">((K13-I13)/I13)*100</f>
        <v>-29.33906501880709</v>
      </c>
      <c r="N13" s="36">
        <f aca="true" t="shared" si="7" ref="N13:N18">+J13*M13/100</f>
        <v>-18.33145802330224</v>
      </c>
      <c r="O13" s="36"/>
      <c r="P13" s="33">
        <f>+Unidimpor!P13+Unidnales!P13</f>
        <v>180044</v>
      </c>
      <c r="Q13" s="36">
        <f>(P13/P18)*100</f>
        <v>61.86823911041469</v>
      </c>
      <c r="R13" s="33">
        <f>+Unidimpor!R13+Unidnales!R13</f>
        <v>146574</v>
      </c>
      <c r="S13" s="36">
        <f>(R13/R18)*100</f>
        <v>59.71230348682307</v>
      </c>
      <c r="T13" s="36">
        <f aca="true" t="shared" si="8" ref="T13:T18">((R13-P13)/P13)*100</f>
        <v>-18.589900246606387</v>
      </c>
      <c r="U13" s="36">
        <f>+Q13*T13/100</f>
        <v>-11.50124393495801</v>
      </c>
    </row>
    <row r="14" spans="1:21" s="25" customFormat="1" ht="12" customHeight="1">
      <c r="A14" s="53" t="s">
        <v>5</v>
      </c>
      <c r="B14" s="23">
        <f>+Unidnales!B14+Unidimpor!B14</f>
        <v>8661</v>
      </c>
      <c r="C14" s="54">
        <f t="shared" si="0"/>
        <v>11.072615699309639</v>
      </c>
      <c r="D14" s="23">
        <f>+Unidnales!D14+Unidimpor!D14</f>
        <v>7185</v>
      </c>
      <c r="E14" s="54">
        <f t="shared" si="1"/>
        <v>12.573938609079136</v>
      </c>
      <c r="F14" s="54">
        <f t="shared" si="2"/>
        <v>-17.041912019397298</v>
      </c>
      <c r="G14" s="54">
        <f t="shared" si="3"/>
        <v>-1.8869854257223215</v>
      </c>
      <c r="H14" s="54"/>
      <c r="I14" s="23">
        <f>+Unidnales!I14+Unidimpor!I14</f>
        <v>22591</v>
      </c>
      <c r="J14" s="54">
        <f t="shared" si="4"/>
        <v>10.24962796268738</v>
      </c>
      <c r="K14" s="23">
        <f>+Unidnales!K14+Unidimpor!K14</f>
        <v>19828</v>
      </c>
      <c r="L14" s="54">
        <f t="shared" si="5"/>
        <v>11.97241779076648</v>
      </c>
      <c r="M14" s="54">
        <f t="shared" si="6"/>
        <v>-12.230534283564252</v>
      </c>
      <c r="N14" s="54">
        <f t="shared" si="7"/>
        <v>-1.2535842619142683</v>
      </c>
      <c r="O14" s="54"/>
      <c r="P14" s="23">
        <f>+Unidimpor!P14+Unidnales!P14</f>
        <v>29349</v>
      </c>
      <c r="Q14" s="54">
        <f>(P14/P18)*100</f>
        <v>10.085151127788544</v>
      </c>
      <c r="R14" s="23">
        <f>+Unidimpor!R14+Unidnales!R14</f>
        <v>28757</v>
      </c>
      <c r="S14" s="54">
        <f>(R14/R18)*100</f>
        <v>11.715220375855003</v>
      </c>
      <c r="T14" s="54">
        <f t="shared" si="8"/>
        <v>-2.017104501005145</v>
      </c>
      <c r="U14" s="54">
        <f>+Q14*T14/100</f>
        <v>-0.20342803733179388</v>
      </c>
    </row>
    <row r="15" spans="1:21" s="2" customFormat="1" ht="12">
      <c r="A15" s="35" t="s">
        <v>6</v>
      </c>
      <c r="B15" s="33">
        <f>+Unidnales!B15+Unidimpor!B15</f>
        <v>7421</v>
      </c>
      <c r="C15" s="36">
        <f t="shared" si="0"/>
        <v>9.487343390437228</v>
      </c>
      <c r="D15" s="33">
        <f>+Unidnales!D15+Unidimpor!D15</f>
        <v>7001</v>
      </c>
      <c r="E15" s="36">
        <f>(D15/D$18)*100</f>
        <v>12.251933779006684</v>
      </c>
      <c r="F15" s="36">
        <f t="shared" si="2"/>
        <v>-5.659614607195796</v>
      </c>
      <c r="G15" s="36">
        <f t="shared" si="3"/>
        <v>-0.5369470723600103</v>
      </c>
      <c r="H15" s="36"/>
      <c r="I15" s="33">
        <f>+Unidnales!I15+Unidimpor!I15</f>
        <v>20844</v>
      </c>
      <c r="J15" s="36">
        <f t="shared" si="4"/>
        <v>9.457007005190373</v>
      </c>
      <c r="K15" s="33">
        <f>+Unidnales!K15+Unidimpor!K15</f>
        <v>20667</v>
      </c>
      <c r="L15" s="36">
        <f t="shared" si="5"/>
        <v>12.47901747436811</v>
      </c>
      <c r="M15" s="36">
        <f t="shared" si="6"/>
        <v>-0.8491652274035694</v>
      </c>
      <c r="N15" s="36">
        <f t="shared" si="7"/>
        <v>-0.08030561504119632</v>
      </c>
      <c r="O15" s="36"/>
      <c r="P15" s="33">
        <f>+Unidimpor!P15+Unidnales!P15</f>
        <v>30168</v>
      </c>
      <c r="Q15" s="36">
        <f>(P15/P18)*100</f>
        <v>10.366582821326956</v>
      </c>
      <c r="R15" s="33">
        <f>+Unidimpor!R15+Unidnales!R15</f>
        <v>28461</v>
      </c>
      <c r="S15" s="36">
        <f>(R15/R18)*100</f>
        <v>11.594633901909422</v>
      </c>
      <c r="T15" s="36">
        <f t="shared" si="8"/>
        <v>-5.658313444709626</v>
      </c>
      <c r="U15" s="36">
        <f>+Q15*T15/100</f>
        <v>-0.5865737495361016</v>
      </c>
    </row>
    <row r="16" spans="1:21" s="25" customFormat="1" ht="12" customHeight="1">
      <c r="A16" s="53" t="s">
        <v>7</v>
      </c>
      <c r="B16" s="23">
        <f>+Unidnales!B16+Unidimpor!B16</f>
        <v>6833</v>
      </c>
      <c r="C16" s="54">
        <f t="shared" si="0"/>
        <v>8.735617489133213</v>
      </c>
      <c r="D16" s="23">
        <f>+Unidnales!D16+Unidimpor!D16</f>
        <v>6146</v>
      </c>
      <c r="E16" s="54">
        <f t="shared" si="1"/>
        <v>10.755661334920024</v>
      </c>
      <c r="F16" s="54">
        <f t="shared" si="2"/>
        <v>-10.054148982877214</v>
      </c>
      <c r="G16" s="54">
        <f t="shared" si="3"/>
        <v>-0.878291996931731</v>
      </c>
      <c r="H16" s="54"/>
      <c r="I16" s="23">
        <f>+Unidnales!I16+Unidimpor!I16</f>
        <v>22981</v>
      </c>
      <c r="J16" s="54">
        <f t="shared" si="4"/>
        <v>10.42657253820188</v>
      </c>
      <c r="K16" s="23">
        <f>+Unidnales!K16+Unidimpor!K16</f>
        <v>16359</v>
      </c>
      <c r="L16" s="54">
        <f t="shared" si="5"/>
        <v>9.877788109700871</v>
      </c>
      <c r="M16" s="54">
        <f t="shared" si="6"/>
        <v>-28.81510813280536</v>
      </c>
      <c r="N16" s="54">
        <f t="shared" si="7"/>
        <v>-3.00442815142826</v>
      </c>
      <c r="O16" s="54"/>
      <c r="P16" s="23">
        <f>+Unidimpor!P16+Unidnales!P16</f>
        <v>30055</v>
      </c>
      <c r="Q16" s="54">
        <f>(P16/P18)*100</f>
        <v>10.327752807444366</v>
      </c>
      <c r="R16" s="23">
        <f>+Unidimpor!R16+Unidnales!R16</f>
        <v>24633</v>
      </c>
      <c r="S16" s="54">
        <f>(R16/R18)*100</f>
        <v>10.035157475342919</v>
      </c>
      <c r="T16" s="54">
        <f t="shared" si="8"/>
        <v>-18.040259524205624</v>
      </c>
      <c r="U16" s="54">
        <f>+Q16*T16/100</f>
        <v>-1.8631534094813957</v>
      </c>
    </row>
    <row r="17" spans="1:21" s="2" customFormat="1" ht="12">
      <c r="A17" s="35" t="s">
        <v>8</v>
      </c>
      <c r="B17" s="33">
        <f>+Unidnales!B17+Unidimpor!B17</f>
        <v>5210</v>
      </c>
      <c r="C17" s="36">
        <f t="shared" si="0"/>
        <v>6.6607005880848895</v>
      </c>
      <c r="D17" s="33">
        <f>+Unidnales!D17+Unidimpor!D17</f>
        <v>3456</v>
      </c>
      <c r="E17" s="36">
        <f t="shared" si="1"/>
        <v>6.04809072136082</v>
      </c>
      <c r="F17" s="36">
        <f t="shared" si="2"/>
        <v>-33.66602687140115</v>
      </c>
      <c r="G17" s="36">
        <f t="shared" si="3"/>
        <v>-2.2423932498082335</v>
      </c>
      <c r="H17" s="36"/>
      <c r="I17" s="33">
        <f>+Unidnales!I17+Unidimpor!I17</f>
        <v>16278</v>
      </c>
      <c r="J17" s="36">
        <f t="shared" si="4"/>
        <v>7.385394359551377</v>
      </c>
      <c r="K17" s="33">
        <f>+Unidnales!K17+Unidimpor!K17</f>
        <v>11450</v>
      </c>
      <c r="L17" s="36">
        <f t="shared" si="5"/>
        <v>6.913666718997185</v>
      </c>
      <c r="M17" s="36">
        <f t="shared" si="6"/>
        <v>-29.65966334930581</v>
      </c>
      <c r="N17" s="36">
        <f t="shared" si="7"/>
        <v>-2.190483104061558</v>
      </c>
      <c r="O17" s="36"/>
      <c r="P17" s="33">
        <f>+Unidimpor!P17+Unidnales!P17</f>
        <v>21396</v>
      </c>
      <c r="Q17" s="36">
        <f>(P17/P18)*100</f>
        <v>7.352274133025443</v>
      </c>
      <c r="R17" s="33">
        <f>+Unidimpor!R17+Unidnales!R17</f>
        <v>17042</v>
      </c>
      <c r="S17" s="36">
        <f>(R17/R18)*100</f>
        <v>6.942684760069581</v>
      </c>
      <c r="T17" s="36">
        <f t="shared" si="8"/>
        <v>-20.349598055711347</v>
      </c>
      <c r="U17" s="36">
        <f>+Q17*T17/100</f>
        <v>-1.4961582340247137</v>
      </c>
    </row>
    <row r="18" spans="1:21" s="25" customFormat="1" ht="12" customHeight="1">
      <c r="A18" s="55" t="s">
        <v>11</v>
      </c>
      <c r="B18" s="57">
        <f>SUM(B13:B17)</f>
        <v>78220</v>
      </c>
      <c r="C18" s="56">
        <f t="shared" si="0"/>
        <v>100</v>
      </c>
      <c r="D18" s="57">
        <f>SUM(D13:D17)</f>
        <v>57142</v>
      </c>
      <c r="E18" s="56">
        <f t="shared" si="1"/>
        <v>100</v>
      </c>
      <c r="F18" s="56">
        <f t="shared" si="2"/>
        <v>-26.947072360010228</v>
      </c>
      <c r="G18" s="56">
        <f t="shared" si="3"/>
        <v>-26.947072360010228</v>
      </c>
      <c r="H18" s="56"/>
      <c r="I18" s="57">
        <f>SUM(I13:I17)</f>
        <v>220408</v>
      </c>
      <c r="J18" s="56">
        <f t="shared" si="4"/>
        <v>100</v>
      </c>
      <c r="K18" s="57">
        <f>SUM(K13:K17)</f>
        <v>165614</v>
      </c>
      <c r="L18" s="56">
        <f t="shared" si="5"/>
        <v>100</v>
      </c>
      <c r="M18" s="56">
        <f t="shared" si="6"/>
        <v>-24.86025915574752</v>
      </c>
      <c r="N18" s="56">
        <f t="shared" si="7"/>
        <v>-24.86025915574752</v>
      </c>
      <c r="O18" s="56"/>
      <c r="P18" s="57">
        <f>+Unidimpor!P18+Unidnales!P18</f>
        <v>291012</v>
      </c>
      <c r="Q18" s="56">
        <f>SUM(Q13:Q17)</f>
        <v>100.00000000000001</v>
      </c>
      <c r="R18" s="57">
        <f>+Unidimpor!R18+Unidnales!R18</f>
        <v>245467</v>
      </c>
      <c r="S18" s="56">
        <f>SUM(S13:S17)</f>
        <v>99.99999999999999</v>
      </c>
      <c r="T18" s="56">
        <f t="shared" si="8"/>
        <v>-15.650557365332013</v>
      </c>
      <c r="U18" s="56">
        <f>SUM(U13:U17)</f>
        <v>-15.650557365332014</v>
      </c>
    </row>
    <row r="19" spans="1:21" s="2" customFormat="1" ht="12">
      <c r="A19" s="47" t="s">
        <v>12</v>
      </c>
      <c r="B19" s="47"/>
      <c r="C19" s="47"/>
      <c r="D19" s="48"/>
      <c r="E19" s="49"/>
      <c r="F19" s="47"/>
      <c r="G19" s="47"/>
      <c r="H19" s="47"/>
      <c r="I19" s="47"/>
      <c r="J19" s="47"/>
      <c r="K19" s="47"/>
      <c r="L19" s="50"/>
      <c r="M19" s="50"/>
      <c r="N19" s="47"/>
      <c r="O19" s="47"/>
      <c r="P19" s="47"/>
      <c r="Q19" s="47"/>
      <c r="R19" s="47"/>
      <c r="S19" s="47"/>
      <c r="T19" s="47"/>
      <c r="U19" s="47"/>
    </row>
    <row r="20" s="2" customFormat="1" ht="12">
      <c r="A20" s="2" t="s">
        <v>22</v>
      </c>
    </row>
    <row r="21" s="2" customFormat="1" ht="12">
      <c r="A21" s="2" t="s">
        <v>23</v>
      </c>
    </row>
    <row r="22" spans="1:27" s="2" customFormat="1" ht="12">
      <c r="A22" s="2" t="s">
        <v>30</v>
      </c>
      <c r="I22" s="26"/>
      <c r="J22" s="26"/>
      <c r="K22" s="29"/>
      <c r="V22" s="11"/>
      <c r="W22" s="11"/>
      <c r="X22" s="11"/>
      <c r="Y22" s="11"/>
      <c r="Z22" s="11"/>
      <c r="AA22" s="11"/>
    </row>
    <row r="23" s="2" customFormat="1" ht="13.5">
      <c r="A23" s="30" t="s">
        <v>32</v>
      </c>
    </row>
    <row r="24" ht="12.75">
      <c r="D24" s="46"/>
    </row>
  </sheetData>
  <mergeCells count="6">
    <mergeCell ref="B9:G9"/>
    <mergeCell ref="K10:L10"/>
    <mergeCell ref="R10:U10"/>
    <mergeCell ref="K8:N8"/>
    <mergeCell ref="R8:U8"/>
    <mergeCell ref="P10:Q10"/>
  </mergeCells>
  <printOptions horizontalCentered="1" verticalCentered="1"/>
  <pageMargins left="0.49" right="0.36" top="0.984251968503937" bottom="0.49" header="0.5118110236220472" footer="0.5118110236220472"/>
  <pageSetup fitToHeight="1" fitToWidth="1" horizontalDpi="300" verticalDpi="300" orientation="landscape" scale="61" r:id="rId2"/>
  <headerFooter alignWithMargins="0">
    <oddFooter>&amp;R&amp;8El Departamento  Administrativo Nacional de Estadística DANE se reserva los derechos de autor
Ley 23 82 / ley 44 93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GCruzM</cp:lastModifiedBy>
  <cp:lastPrinted>2008-11-27T21:33:40Z</cp:lastPrinted>
  <dcterms:created xsi:type="dcterms:W3CDTF">1998-07-17T14:19:52Z</dcterms:created>
  <dcterms:modified xsi:type="dcterms:W3CDTF">2008-11-27T21:48:54Z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