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6150" windowHeight="6855" tabRatio="625" activeTab="0"/>
  </bookViews>
  <sheets>
    <sheet name="vtas$nles" sheetId="1" r:id="rId1"/>
    <sheet name="vtas$imp" sheetId="2" r:id="rId2"/>
    <sheet name="$nles+imp" sheetId="3" r:id="rId3"/>
    <sheet name="Unidnales" sheetId="4" r:id="rId4"/>
    <sheet name="Unidimpor" sheetId="5" r:id="rId5"/>
    <sheet name="uninal+imp" sheetId="6" r:id="rId6"/>
  </sheets>
  <externalReferences>
    <externalReference r:id="rId9"/>
  </externalReferences>
  <definedNames>
    <definedName name="_xlnm.Print_Area" localSheetId="2">'$nles+imp'!$A$1:$U$24</definedName>
    <definedName name="_xlnm.Print_Area" localSheetId="4">'Unidimpor'!$A$1:$U$24</definedName>
    <definedName name="_xlnm.Print_Area" localSheetId="3">'Unidnales'!$A$1:$U$23</definedName>
    <definedName name="_xlnm.Print_Area" localSheetId="5">'uninal+imp'!$A$1:$U$24</definedName>
    <definedName name="_xlnm.Print_Area" localSheetId="1">'vtas$imp'!$A$1:$U$24</definedName>
    <definedName name="_xlnm.Print_Area" localSheetId="0">'vtas$nles'!$A$1:$U$25</definedName>
  </definedNames>
  <calcPr fullCalcOnLoad="1"/>
</workbook>
</file>

<file path=xl/sharedStrings.xml><?xml version="1.0" encoding="utf-8"?>
<sst xmlns="http://schemas.openxmlformats.org/spreadsheetml/2006/main" count="273" uniqueCount="51">
  <si>
    <t>Variación anual</t>
  </si>
  <si>
    <t>Tipo de vehículo</t>
  </si>
  <si>
    <t>Partici-pación</t>
  </si>
  <si>
    <t xml:space="preserve">Variación </t>
  </si>
  <si>
    <t>Automóviles particulares</t>
  </si>
  <si>
    <t>Camperos</t>
  </si>
  <si>
    <t>Camionetas</t>
  </si>
  <si>
    <t xml:space="preserve">Vehículos de transp. público </t>
  </si>
  <si>
    <t>Vehículos de carga</t>
  </si>
  <si>
    <t>Total corrientes</t>
  </si>
  <si>
    <t>Total constantes</t>
  </si>
  <si>
    <t xml:space="preserve">Total </t>
  </si>
  <si>
    <t>FUENTE: DANE</t>
  </si>
  <si>
    <r>
      <t xml:space="preserve">P </t>
    </r>
    <r>
      <rPr>
        <sz val="8"/>
        <rFont val="Arial"/>
        <family val="2"/>
      </rPr>
      <t>Provisional.</t>
    </r>
  </si>
  <si>
    <t xml:space="preserve">Ventas </t>
  </si>
  <si>
    <t>Contribu-ción</t>
  </si>
  <si>
    <t>Cuadro 5A</t>
  </si>
  <si>
    <t>Según tipo de vehículo</t>
  </si>
  <si>
    <t>Cuadro 5B</t>
  </si>
  <si>
    <t>Ventas en millones de pesos</t>
  </si>
  <si>
    <t>Ventas en unidades</t>
  </si>
  <si>
    <t>Cuadro 5C</t>
  </si>
  <si>
    <t>Variación anual = ((Trim. año actual - Trim. año anterior) / Trim. año anterior) *100.</t>
  </si>
  <si>
    <t>Variación acumulada en lo corrido del año= variación porcentual calculada entre lo transcurrido desde enero hasta el mes de referencia del año (enero hasta i,t), y lo transcurrido en igual período del año anterior (enero hasta i,t-1).</t>
  </si>
  <si>
    <t>Cuadro 6A</t>
  </si>
  <si>
    <t>Cuadro 6B</t>
  </si>
  <si>
    <t>Cuadro 6C</t>
  </si>
  <si>
    <t>Variación año corrido</t>
  </si>
  <si>
    <t>Variación 12 meses</t>
  </si>
  <si>
    <t>Variación año corrido = variación porcentual calculada entre lo transcurrido desde enero hasta el mes de referencia del año (enero hasta i,t), y lo transcurrido en igual período del año anterior (enero hasta i,t-1).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</si>
  <si>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</si>
  <si>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r>
      <t>Valor total de las ventas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de vehículos automotores de producción nacional,</t>
    </r>
  </si>
  <si>
    <r>
      <t xml:space="preserve">P </t>
    </r>
    <r>
      <rPr>
        <sz val="9"/>
        <rFont val="Arial"/>
        <family val="2"/>
      </rPr>
      <t>Provisional.</t>
    </r>
  </si>
  <si>
    <r>
      <t>Valor total de las ventas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de vehículos automotores importados,</t>
    </r>
  </si>
  <si>
    <r>
      <t>Valor total de las ventas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de vehículos automotores nacionales e importados,</t>
    </r>
  </si>
  <si>
    <r>
      <t>Número de vehículos automotores de producción nacional vendidos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</si>
  <si>
    <r>
      <t>Número de vehículos automotores importados vendidos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</t>
    </r>
  </si>
  <si>
    <r>
      <t>Número de vehículos automotores nacionales e importados vendidos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, </t>
    </r>
  </si>
  <si>
    <t>participación porcentual y variación anual, año corrido y doce meses</t>
  </si>
  <si>
    <t>IV trimestre 2007</t>
  </si>
  <si>
    <t xml:space="preserve">     IV trimestre 2008</t>
  </si>
  <si>
    <t>IV 2008</t>
  </si>
  <si>
    <t>I - IV  trimestres 2007</t>
  </si>
  <si>
    <t>I - IV  trimestres 2008</t>
  </si>
  <si>
    <t>I trimestre 2007   -                       IV trimestre de 2007</t>
  </si>
  <si>
    <t>I trimestre 2008   -                    IV trimestre de 2008</t>
  </si>
  <si>
    <t>I trimestre 2008   -                                                                                                  IV trimestre de 2008</t>
  </si>
  <si>
    <t>I trimestre 2008   -                                                              IV trimestre de 2008</t>
  </si>
  <si>
    <t>I trimestre 2008   -                                                                               IV trimestre de 2008</t>
  </si>
  <si>
    <t>I trimestre 2008   -                                                                                                         IV trimestre de 2008</t>
  </si>
  <si>
    <t>I trimestre 2008   -                                                                                                          IV trimestre de 2008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</si>
</sst>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* #,##0_);_(* \(#,##0\);_(* &quot;-&quot;_);_(@_)"/>
    <numFmt numFmtId="194" formatCode="_(&quot;C$&quot;* #,##0.00_);_(&quot;C$&quot;* \(#,##0.00\);_(&quot;C$&quot;* &quot;-&quot;??_);_(@_)"/>
    <numFmt numFmtId="195" formatCode="_(* #,##0.00_);_(* \(#,##0.00\);_(* &quot;-&quot;??_);_(@_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N$&quot;#,##0_);\(&quot;N$&quot;#,##0\)"/>
    <numFmt numFmtId="203" formatCode="&quot;N$&quot;#,##0_);[Red]\(&quot;N$&quot;#,##0\)"/>
    <numFmt numFmtId="204" formatCode="&quot;N$&quot;#,##0.00_);\(&quot;N$&quot;#,##0.00\)"/>
    <numFmt numFmtId="205" formatCode="&quot;N$&quot;#,##0.00_);[Red]\(&quot;N$&quot;#,##0.00\)"/>
    <numFmt numFmtId="206" formatCode="_(&quot;N$&quot;* #,##0_);_(&quot;N$&quot;* \(#,##0\);_(&quot;N$&quot;* &quot;-&quot;_);_(@_)"/>
    <numFmt numFmtId="207" formatCode="_(&quot;N$&quot;* #,##0.00_);_(&quot;N$&quot;* \(#,##0.00\);_(&quot;N$&quot;* &quot;-&quot;??_);_(@_)"/>
    <numFmt numFmtId="208" formatCode="#,##0.0"/>
    <numFmt numFmtId="209" formatCode="0.0"/>
    <numFmt numFmtId="210" formatCode="0.000"/>
    <numFmt numFmtId="211" formatCode="_([$€-2]* #,##0.00_);_([$€-2]* \(#,##0.00\);_([$€-2]* &quot;-&quot;??_)"/>
    <numFmt numFmtId="212" formatCode="0.0000"/>
    <numFmt numFmtId="213" formatCode="#,##0.000"/>
    <numFmt numFmtId="214" formatCode="#,##0.0000"/>
    <numFmt numFmtId="215" formatCode="0.0%"/>
    <numFmt numFmtId="216" formatCode="0.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214" fontId="4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centerContinuous"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Continuous"/>
    </xf>
    <xf numFmtId="0" fontId="9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214" fontId="4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4" fillId="2" borderId="2" xfId="0" applyFont="1" applyFill="1" applyBorder="1" applyAlignment="1">
      <alignment horizontal="center"/>
    </xf>
    <xf numFmtId="212" fontId="4" fillId="2" borderId="0" xfId="0" applyNumberFormat="1" applyFont="1" applyFill="1" applyAlignment="1">
      <alignment/>
    </xf>
    <xf numFmtId="212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8</xdr:col>
      <xdr:colOff>333375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53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6</xdr:col>
      <xdr:colOff>619125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8</xdr:col>
      <xdr:colOff>180975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7</xdr:col>
      <xdr:colOff>9525</xdr:colOff>
      <xdr:row>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8</xdr:col>
      <xdr:colOff>504825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7</xdr:col>
      <xdr:colOff>76200</xdr:colOff>
      <xdr:row>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-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rcancías"/>
      <sheetName val="ciiu"/>
      <sheetName val="empleo"/>
      <sheetName val="inventarios"/>
      <sheetName val="vehículos-moneda"/>
      <sheetName val="vehículos-unidad"/>
    </sheetNames>
    <sheetDataSet>
      <sheetData sheetId="4">
        <row r="5">
          <cell r="Q5">
            <v>784784886</v>
          </cell>
          <cell r="R5">
            <v>874203843</v>
          </cell>
          <cell r="S5">
            <v>950407743</v>
          </cell>
          <cell r="T5">
            <v>985173087</v>
          </cell>
          <cell r="V5">
            <v>529981765</v>
          </cell>
          <cell r="W5">
            <v>526609960</v>
          </cell>
          <cell r="X5">
            <v>553523674</v>
          </cell>
          <cell r="Y5">
            <v>589157945</v>
          </cell>
        </row>
        <row r="6">
          <cell r="Q6">
            <v>125120568</v>
          </cell>
          <cell r="R6">
            <v>119088896</v>
          </cell>
          <cell r="S6">
            <v>134854158</v>
          </cell>
          <cell r="T6">
            <v>137344201</v>
          </cell>
          <cell r="V6">
            <v>74278245</v>
          </cell>
          <cell r="W6">
            <v>54032289</v>
          </cell>
          <cell r="X6">
            <v>56314046</v>
          </cell>
          <cell r="Y6">
            <v>79143505</v>
          </cell>
        </row>
        <row r="7">
          <cell r="Q7">
            <v>56551066</v>
          </cell>
          <cell r="R7">
            <v>37852079</v>
          </cell>
          <cell r="S7">
            <v>42927956</v>
          </cell>
          <cell r="T7">
            <v>43813563</v>
          </cell>
          <cell r="V7">
            <v>50844034</v>
          </cell>
          <cell r="W7">
            <v>47715774</v>
          </cell>
          <cell r="X7">
            <v>38543831</v>
          </cell>
          <cell r="Y7">
            <v>62261384</v>
          </cell>
        </row>
        <row r="8">
          <cell r="Q8">
            <v>103947891</v>
          </cell>
          <cell r="R8">
            <v>90058161</v>
          </cell>
          <cell r="S8">
            <v>81397846</v>
          </cell>
          <cell r="T8">
            <v>94842444</v>
          </cell>
          <cell r="V8">
            <v>61001684</v>
          </cell>
          <cell r="W8">
            <v>63934302</v>
          </cell>
          <cell r="X8">
            <v>79086728</v>
          </cell>
          <cell r="Y8">
            <v>57273992</v>
          </cell>
        </row>
        <row r="9">
          <cell r="Q9">
            <v>205384629</v>
          </cell>
          <cell r="R9">
            <v>172919917</v>
          </cell>
          <cell r="S9">
            <v>174786658</v>
          </cell>
          <cell r="T9">
            <v>222022268</v>
          </cell>
          <cell r="V9">
            <v>140884758</v>
          </cell>
          <cell r="W9">
            <v>158577081</v>
          </cell>
          <cell r="X9">
            <v>90027767</v>
          </cell>
          <cell r="Y9">
            <v>101276014</v>
          </cell>
        </row>
        <row r="10">
          <cell r="Q10">
            <v>1275789040</v>
          </cell>
          <cell r="R10">
            <v>1294122896</v>
          </cell>
          <cell r="S10">
            <v>1384374361</v>
          </cell>
          <cell r="T10">
            <v>1483195563</v>
          </cell>
          <cell r="V10">
            <v>856990486</v>
          </cell>
          <cell r="W10">
            <v>850869406</v>
          </cell>
          <cell r="X10">
            <v>817496046</v>
          </cell>
          <cell r="Y10">
            <v>889112840</v>
          </cell>
        </row>
        <row r="11">
          <cell r="Q11">
            <v>658505750</v>
          </cell>
          <cell r="R11">
            <v>669523976</v>
          </cell>
          <cell r="S11">
            <v>713080438</v>
          </cell>
          <cell r="T11">
            <v>766271732</v>
          </cell>
          <cell r="V11">
            <v>440476196</v>
          </cell>
          <cell r="W11">
            <v>434249977</v>
          </cell>
          <cell r="X11">
            <v>417771897</v>
          </cell>
          <cell r="Y11">
            <v>452751216</v>
          </cell>
        </row>
        <row r="26">
          <cell r="Q26">
            <v>424895063</v>
          </cell>
          <cell r="R26">
            <v>419081509</v>
          </cell>
          <cell r="S26">
            <v>430063354</v>
          </cell>
          <cell r="T26">
            <v>364028216</v>
          </cell>
          <cell r="V26">
            <v>343788027</v>
          </cell>
          <cell r="W26">
            <v>320844511</v>
          </cell>
          <cell r="X26">
            <v>299674746</v>
          </cell>
          <cell r="Y26">
            <v>224811197</v>
          </cell>
        </row>
        <row r="27">
          <cell r="Q27">
            <v>265936426</v>
          </cell>
          <cell r="R27">
            <v>254044561</v>
          </cell>
          <cell r="S27">
            <v>312814790</v>
          </cell>
          <cell r="T27">
            <v>309595906</v>
          </cell>
          <cell r="V27">
            <v>290140814</v>
          </cell>
          <cell r="W27">
            <v>263208605</v>
          </cell>
          <cell r="X27">
            <v>300279167</v>
          </cell>
          <cell r="Y27">
            <v>338261365</v>
          </cell>
        </row>
        <row r="28">
          <cell r="Q28">
            <v>305101976</v>
          </cell>
          <cell r="R28">
            <v>339380824</v>
          </cell>
          <cell r="S28">
            <v>329790815</v>
          </cell>
          <cell r="T28">
            <v>375411625</v>
          </cell>
          <cell r="V28">
            <v>310329137</v>
          </cell>
          <cell r="W28">
            <v>270997109</v>
          </cell>
          <cell r="X28">
            <v>289371201</v>
          </cell>
          <cell r="Y28">
            <v>255531248</v>
          </cell>
        </row>
        <row r="29">
          <cell r="Q29">
            <v>130219655</v>
          </cell>
          <cell r="R29">
            <v>168237973</v>
          </cell>
          <cell r="S29">
            <v>135942806</v>
          </cell>
          <cell r="T29">
            <v>193316828</v>
          </cell>
          <cell r="V29">
            <v>117391299</v>
          </cell>
          <cell r="W29">
            <v>97627909</v>
          </cell>
          <cell r="X29">
            <v>121177083</v>
          </cell>
          <cell r="Y29">
            <v>102310776</v>
          </cell>
        </row>
        <row r="30">
          <cell r="Q30">
            <v>159788399</v>
          </cell>
          <cell r="R30">
            <v>188788438</v>
          </cell>
          <cell r="S30">
            <v>186834077</v>
          </cell>
          <cell r="T30">
            <v>141606040</v>
          </cell>
          <cell r="V30">
            <v>89066870</v>
          </cell>
          <cell r="W30">
            <v>84376096</v>
          </cell>
          <cell r="X30">
            <v>81084538</v>
          </cell>
          <cell r="Y30">
            <v>82783854</v>
          </cell>
        </row>
        <row r="31">
          <cell r="Q31">
            <v>1285941519</v>
          </cell>
          <cell r="R31">
            <v>1369533305</v>
          </cell>
          <cell r="S31">
            <v>1395445842</v>
          </cell>
          <cell r="T31">
            <v>1383958615</v>
          </cell>
          <cell r="V31">
            <v>1150716147</v>
          </cell>
          <cell r="W31">
            <v>1037054230</v>
          </cell>
          <cell r="X31">
            <v>1091586735</v>
          </cell>
          <cell r="Y31">
            <v>1003698440</v>
          </cell>
        </row>
        <row r="32">
          <cell r="Q32">
            <v>694577895</v>
          </cell>
          <cell r="R32">
            <v>807365035</v>
          </cell>
          <cell r="S32">
            <v>830721419</v>
          </cell>
          <cell r="T32">
            <v>827478995</v>
          </cell>
          <cell r="V32">
            <v>708176596</v>
          </cell>
          <cell r="W32">
            <v>614259453</v>
          </cell>
          <cell r="X32">
            <v>646559699</v>
          </cell>
          <cell r="Y32">
            <v>601557352</v>
          </cell>
        </row>
      </sheetData>
      <sheetData sheetId="5">
        <row r="5">
          <cell r="Q5">
            <v>28889</v>
          </cell>
          <cell r="R5">
            <v>33659</v>
          </cell>
          <cell r="S5">
            <v>35889</v>
          </cell>
          <cell r="T5">
            <v>37379</v>
          </cell>
          <cell r="V5">
            <v>20683</v>
          </cell>
          <cell r="W5">
            <v>21354</v>
          </cell>
          <cell r="X5">
            <v>23744</v>
          </cell>
          <cell r="Y5">
            <v>24086</v>
          </cell>
        </row>
        <row r="6">
          <cell r="Q6">
            <v>2773</v>
          </cell>
          <cell r="R6">
            <v>2895</v>
          </cell>
          <cell r="S6">
            <v>3191</v>
          </cell>
          <cell r="T6">
            <v>3382</v>
          </cell>
          <cell r="V6">
            <v>1810</v>
          </cell>
          <cell r="W6">
            <v>1331</v>
          </cell>
          <cell r="X6">
            <v>1456</v>
          </cell>
          <cell r="Y6">
            <v>1768</v>
          </cell>
        </row>
        <row r="7">
          <cell r="Q7">
            <v>1379</v>
          </cell>
          <cell r="R7">
            <v>928</v>
          </cell>
          <cell r="S7">
            <v>1059</v>
          </cell>
          <cell r="T7">
            <v>1098</v>
          </cell>
          <cell r="V7">
            <v>1265</v>
          </cell>
          <cell r="W7">
            <v>1169</v>
          </cell>
          <cell r="X7">
            <v>1235</v>
          </cell>
          <cell r="Y7">
            <v>1412</v>
          </cell>
        </row>
        <row r="8">
          <cell r="Q8">
            <v>3578</v>
          </cell>
          <cell r="R8">
            <v>2818</v>
          </cell>
          <cell r="S8">
            <v>2765</v>
          </cell>
          <cell r="T8">
            <v>2435</v>
          </cell>
          <cell r="V8">
            <v>1567</v>
          </cell>
          <cell r="W8">
            <v>1426</v>
          </cell>
          <cell r="X8">
            <v>1758</v>
          </cell>
          <cell r="Y8">
            <v>1609</v>
          </cell>
        </row>
        <row r="9">
          <cell r="Q9">
            <v>3961</v>
          </cell>
          <cell r="R9">
            <v>3442</v>
          </cell>
          <cell r="S9">
            <v>3077</v>
          </cell>
          <cell r="T9">
            <v>3926</v>
          </cell>
          <cell r="V9">
            <v>2522</v>
          </cell>
          <cell r="W9">
            <v>3079</v>
          </cell>
          <cell r="X9">
            <v>2234</v>
          </cell>
          <cell r="Y9">
            <v>1908</v>
          </cell>
        </row>
        <row r="10">
          <cell r="Q10">
            <v>40580</v>
          </cell>
          <cell r="R10">
            <v>43742</v>
          </cell>
          <cell r="S10">
            <v>45981</v>
          </cell>
          <cell r="T10">
            <v>48220</v>
          </cell>
          <cell r="V10">
            <v>27847</v>
          </cell>
          <cell r="W10">
            <v>28359</v>
          </cell>
          <cell r="X10">
            <v>30427</v>
          </cell>
          <cell r="Y10">
            <v>30783</v>
          </cell>
        </row>
        <row r="27">
          <cell r="Q27">
            <v>11215</v>
          </cell>
          <cell r="R27">
            <v>13856</v>
          </cell>
          <cell r="S27">
            <v>14206</v>
          </cell>
          <cell r="T27">
            <v>11885</v>
          </cell>
          <cell r="V27">
            <v>11356</v>
          </cell>
          <cell r="W27">
            <v>10563</v>
          </cell>
          <cell r="X27">
            <v>9610</v>
          </cell>
          <cell r="Y27">
            <v>5987</v>
          </cell>
        </row>
        <row r="28">
          <cell r="Q28">
            <v>4078</v>
          </cell>
          <cell r="R28">
            <v>4184</v>
          </cell>
          <cell r="S28">
            <v>5470</v>
          </cell>
          <cell r="T28">
            <v>5547</v>
          </cell>
          <cell r="V28">
            <v>4975</v>
          </cell>
          <cell r="W28">
            <v>4527</v>
          </cell>
          <cell r="X28">
            <v>5729</v>
          </cell>
          <cell r="Y28">
            <v>5966</v>
          </cell>
        </row>
        <row r="29">
          <cell r="Q29">
            <v>5027</v>
          </cell>
          <cell r="R29">
            <v>6089</v>
          </cell>
          <cell r="S29">
            <v>6362</v>
          </cell>
          <cell r="T29">
            <v>6727</v>
          </cell>
          <cell r="V29">
            <v>5941</v>
          </cell>
          <cell r="W29">
            <v>5291</v>
          </cell>
          <cell r="X29">
            <v>5766</v>
          </cell>
          <cell r="Y29">
            <v>4708</v>
          </cell>
        </row>
        <row r="30">
          <cell r="Q30">
            <v>4092</v>
          </cell>
          <cell r="R30">
            <v>5660</v>
          </cell>
          <cell r="S30">
            <v>4068</v>
          </cell>
          <cell r="T30">
            <v>5839</v>
          </cell>
          <cell r="V30">
            <v>3936</v>
          </cell>
          <cell r="W30">
            <v>3284</v>
          </cell>
          <cell r="X30">
            <v>4388</v>
          </cell>
          <cell r="Y30">
            <v>3283</v>
          </cell>
        </row>
        <row r="31">
          <cell r="Q31">
            <v>1668</v>
          </cell>
          <cell r="R31">
            <v>1997</v>
          </cell>
          <cell r="S31">
            <v>2133</v>
          </cell>
          <cell r="T31">
            <v>1666</v>
          </cell>
          <cell r="V31">
            <v>1119</v>
          </cell>
          <cell r="W31">
            <v>1274</v>
          </cell>
          <cell r="X31">
            <v>1222</v>
          </cell>
          <cell r="Y31">
            <v>959</v>
          </cell>
        </row>
        <row r="32">
          <cell r="Q32">
            <v>26080</v>
          </cell>
          <cell r="R32">
            <v>31786</v>
          </cell>
          <cell r="S32">
            <v>32239</v>
          </cell>
          <cell r="T32">
            <v>31664</v>
          </cell>
          <cell r="V32">
            <v>27327</v>
          </cell>
          <cell r="W32">
            <v>24939</v>
          </cell>
          <cell r="X32">
            <v>26715</v>
          </cell>
          <cell r="Y32">
            <v>20903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33"/>
  <sheetViews>
    <sheetView tabSelected="1" zoomScaleSheetLayoutView="100" workbookViewId="0" topLeftCell="A1">
      <pane xSplit="1" topLeftCell="B1" activePane="topRight" state="frozen"/>
      <selection pane="topLeft" activeCell="A20" sqref="A20"/>
      <selection pane="topRight" activeCell="C37" sqref="C37"/>
    </sheetView>
  </sheetViews>
  <sheetFormatPr defaultColWidth="11.421875" defaultRowHeight="12.75"/>
  <cols>
    <col min="1" max="1" width="24.28125" style="12" customWidth="1"/>
    <col min="2" max="2" width="9.28125" style="12" customWidth="1"/>
    <col min="3" max="3" width="9.421875" style="12" customWidth="1"/>
    <col min="4" max="4" width="7.7109375" style="12" customWidth="1"/>
    <col min="5" max="5" width="10.00390625" style="12" customWidth="1"/>
    <col min="6" max="6" width="11.7109375" style="12" customWidth="1"/>
    <col min="7" max="7" width="10.421875" style="12" customWidth="1"/>
    <col min="8" max="8" width="1.421875" style="12" customWidth="1"/>
    <col min="9" max="9" width="13.28125" style="12" customWidth="1"/>
    <col min="10" max="10" width="11.28125" style="12" customWidth="1"/>
    <col min="11" max="11" width="13.140625" style="12" customWidth="1"/>
    <col min="12" max="12" width="10.28125" style="12" customWidth="1"/>
    <col min="13" max="13" width="10.8515625" style="12" customWidth="1"/>
    <col min="14" max="14" width="10.421875" style="12" customWidth="1"/>
    <col min="15" max="15" width="2.00390625" style="12" customWidth="1"/>
    <col min="16" max="16" width="12.421875" style="12" customWidth="1"/>
    <col min="17" max="17" width="10.140625" style="12" customWidth="1"/>
    <col min="18" max="18" width="12.421875" style="12" customWidth="1"/>
    <col min="19" max="19" width="8.7109375" style="12" customWidth="1"/>
    <col min="20" max="20" width="11.7109375" style="12" customWidth="1"/>
    <col min="21" max="21" width="10.28125" style="12" customWidth="1"/>
    <col min="22" max="16384" width="11.421875" style="12" customWidth="1"/>
  </cols>
  <sheetData>
    <row r="1" ht="57.75" customHeight="1"/>
    <row r="2" ht="16.5" customHeight="1"/>
    <row r="3" spans="1:14" s="40" customFormat="1" ht="15">
      <c r="A3" s="17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40" customFormat="1" ht="17.25">
      <c r="A4" s="17" t="s">
        <v>31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s="40" customFormat="1" ht="15">
      <c r="A5" s="17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40" customFormat="1" ht="15">
      <c r="A6" s="17" t="s">
        <v>17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="40" customFormat="1" ht="15">
      <c r="A7" s="17" t="s">
        <v>41</v>
      </c>
    </row>
    <row r="8" spans="1:21" s="19" customFormat="1" ht="1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 t="s">
        <v>19</v>
      </c>
      <c r="S8" s="18"/>
      <c r="T8" s="18"/>
      <c r="U8" s="18"/>
    </row>
    <row r="9" spans="1:21" s="19" customFormat="1" ht="12">
      <c r="A9" s="21"/>
      <c r="B9" s="38" t="s">
        <v>0</v>
      </c>
      <c r="C9" s="38"/>
      <c r="D9" s="38"/>
      <c r="E9" s="38"/>
      <c r="F9" s="38"/>
      <c r="G9" s="38"/>
      <c r="H9" s="22"/>
      <c r="I9" s="21" t="s">
        <v>27</v>
      </c>
      <c r="J9" s="21"/>
      <c r="K9" s="21"/>
      <c r="L9" s="21"/>
      <c r="M9" s="21"/>
      <c r="N9" s="21"/>
      <c r="O9" s="22"/>
      <c r="P9" s="21" t="s">
        <v>28</v>
      </c>
      <c r="Q9" s="21"/>
      <c r="R9" s="21"/>
      <c r="S9" s="21"/>
      <c r="T9" s="21"/>
      <c r="U9" s="21"/>
    </row>
    <row r="10" spans="1:21" s="19" customFormat="1" ht="36" customHeight="1">
      <c r="A10" s="20"/>
      <c r="B10" s="18" t="s">
        <v>39</v>
      </c>
      <c r="C10" s="18"/>
      <c r="D10" s="18" t="s">
        <v>40</v>
      </c>
      <c r="E10" s="18"/>
      <c r="F10" s="18"/>
      <c r="G10" s="18"/>
      <c r="H10" s="23"/>
      <c r="I10" s="18" t="s">
        <v>42</v>
      </c>
      <c r="J10" s="18"/>
      <c r="K10" s="36" t="s">
        <v>43</v>
      </c>
      <c r="L10" s="36"/>
      <c r="M10" s="18"/>
      <c r="N10" s="18"/>
      <c r="O10" s="23"/>
      <c r="P10" s="37" t="s">
        <v>44</v>
      </c>
      <c r="Q10" s="37"/>
      <c r="R10" s="37" t="s">
        <v>45</v>
      </c>
      <c r="S10" s="37"/>
      <c r="T10" s="37"/>
      <c r="U10" s="37"/>
    </row>
    <row r="11" spans="1:55" s="19" customFormat="1" ht="46.5" customHeight="1">
      <c r="A11" s="24" t="s">
        <v>1</v>
      </c>
      <c r="B11" s="25" t="s">
        <v>14</v>
      </c>
      <c r="C11" s="25" t="s">
        <v>2</v>
      </c>
      <c r="D11" s="25" t="s">
        <v>14</v>
      </c>
      <c r="E11" s="25" t="s">
        <v>2</v>
      </c>
      <c r="F11" s="25" t="s">
        <v>3</v>
      </c>
      <c r="G11" s="25" t="s">
        <v>15</v>
      </c>
      <c r="H11" s="25"/>
      <c r="I11" s="25" t="s">
        <v>14</v>
      </c>
      <c r="J11" s="25" t="s">
        <v>2</v>
      </c>
      <c r="K11" s="25" t="s">
        <v>14</v>
      </c>
      <c r="L11" s="25" t="s">
        <v>2</v>
      </c>
      <c r="M11" s="25" t="s">
        <v>3</v>
      </c>
      <c r="N11" s="25" t="s">
        <v>15</v>
      </c>
      <c r="O11" s="25"/>
      <c r="P11" s="25" t="s">
        <v>14</v>
      </c>
      <c r="Q11" s="25" t="s">
        <v>2</v>
      </c>
      <c r="R11" s="25" t="s">
        <v>14</v>
      </c>
      <c r="S11" s="25" t="s">
        <v>2</v>
      </c>
      <c r="T11" s="25" t="s">
        <v>3</v>
      </c>
      <c r="U11" s="25" t="s">
        <v>15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21" s="4" customFormat="1" ht="10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s="4" customFormat="1" ht="12">
      <c r="A13" s="5" t="s">
        <v>4</v>
      </c>
      <c r="B13" s="6">
        <f>'[1]vehículos-moneda'!$T5/1000</f>
        <v>985173.087</v>
      </c>
      <c r="C13" s="7">
        <f>(B13/$B$18)*100</f>
        <v>66.42233240014082</v>
      </c>
      <c r="D13" s="6">
        <f>'[1]vehículos-moneda'!$Y5/1000</f>
        <v>589157.945</v>
      </c>
      <c r="E13" s="7">
        <f>(D13/D$18)*100</f>
        <v>66.2635740363394</v>
      </c>
      <c r="F13" s="7">
        <f aca="true" t="shared" si="0" ref="F13:F18">((D13-B13)/B13)*100</f>
        <v>-40.19751932180016</v>
      </c>
      <c r="G13" s="7">
        <f aca="true" t="shared" si="1" ref="G13:G19">+C13*F13/100</f>
        <v>-26.700129900536933</v>
      </c>
      <c r="H13" s="7"/>
      <c r="I13" s="6">
        <f>SUM('[1]vehículos-moneda'!$Q5:T5)/1000</f>
        <v>3594569.559</v>
      </c>
      <c r="J13" s="7">
        <f>+I13/$I$18*100</f>
        <v>66.10724691226831</v>
      </c>
      <c r="K13" s="6">
        <f>SUM('[1]vehículos-moneda'!$V5:Y5)/1000</f>
        <v>2199273.344</v>
      </c>
      <c r="L13" s="7">
        <f aca="true" t="shared" si="2" ref="L13:L18">(K13/K$18)*100</f>
        <v>64.41041013964721</v>
      </c>
      <c r="M13" s="7">
        <f aca="true" t="shared" si="3" ref="M13:M19">((K13-I13)/I13)*100</f>
        <v>-38.816781595072754</v>
      </c>
      <c r="N13" s="7">
        <f aca="true" t="shared" si="4" ref="N13:N19">+J13*M13/100</f>
        <v>-25.660705652450666</v>
      </c>
      <c r="O13" s="7"/>
      <c r="P13" s="6">
        <f>I13</f>
        <v>3594569.559</v>
      </c>
      <c r="Q13" s="7">
        <f>(P13/P$18)*100</f>
        <v>66.10724691226831</v>
      </c>
      <c r="R13" s="6">
        <f>K13</f>
        <v>2199273.344</v>
      </c>
      <c r="S13" s="7">
        <f>(R13/R18)*100</f>
        <v>64.41041013964721</v>
      </c>
      <c r="T13" s="7">
        <f aca="true" t="shared" si="5" ref="T13:T19">((R13-P13)/P13)*100</f>
        <v>-38.816781595072754</v>
      </c>
      <c r="U13" s="7">
        <f aca="true" t="shared" si="6" ref="U13:U19">+Q13*T13/100</f>
        <v>-25.660705652450666</v>
      </c>
    </row>
    <row r="14" spans="1:21" s="4" customFormat="1" ht="12">
      <c r="A14" s="1" t="s">
        <v>5</v>
      </c>
      <c r="B14" s="2">
        <f>'[1]vehículos-moneda'!$T6/1000</f>
        <v>137344.201</v>
      </c>
      <c r="C14" s="3">
        <f>(B14/$B$18)*100</f>
        <v>9.260019678200722</v>
      </c>
      <c r="D14" s="2">
        <f>'[1]vehículos-moneda'!$Y6/1000</f>
        <v>79143.505</v>
      </c>
      <c r="E14" s="3">
        <f>(D14/D$18)*100</f>
        <v>8.90140164886158</v>
      </c>
      <c r="F14" s="3">
        <f t="shared" si="0"/>
        <v>-42.37579422810869</v>
      </c>
      <c r="G14" s="3">
        <f t="shared" si="1"/>
        <v>-3.9240068843167104</v>
      </c>
      <c r="H14" s="3"/>
      <c r="I14" s="2">
        <f>SUM('[1]vehículos-moneda'!$Q6:T6)/1000</f>
        <v>516407.823</v>
      </c>
      <c r="J14" s="3">
        <f>+I14/$I$18*100</f>
        <v>9.497187049006541</v>
      </c>
      <c r="K14" s="2">
        <f>SUM('[1]vehículos-moneda'!$V6:Y6)/1000</f>
        <v>263768.085</v>
      </c>
      <c r="L14" s="3">
        <f t="shared" si="2"/>
        <v>7.725010891869986</v>
      </c>
      <c r="M14" s="3">
        <f t="shared" si="3"/>
        <v>-48.92252339097504</v>
      </c>
      <c r="N14" s="3">
        <f t="shared" si="4"/>
        <v>-4.646263555534877</v>
      </c>
      <c r="O14" s="3"/>
      <c r="P14" s="2">
        <f aca="true" t="shared" si="7" ref="P14:P19">I14</f>
        <v>516407.823</v>
      </c>
      <c r="Q14" s="3">
        <f>(P14/P$18)*100</f>
        <v>9.497187049006541</v>
      </c>
      <c r="R14" s="2">
        <f aca="true" t="shared" si="8" ref="R14:R19">K14</f>
        <v>263768.085</v>
      </c>
      <c r="S14" s="3">
        <f>(R14/R$18)*100</f>
        <v>7.725010891869986</v>
      </c>
      <c r="T14" s="3">
        <f t="shared" si="5"/>
        <v>-48.92252339097504</v>
      </c>
      <c r="U14" s="3">
        <f t="shared" si="6"/>
        <v>-4.646263555534877</v>
      </c>
    </row>
    <row r="15" spans="1:21" s="4" customFormat="1" ht="12">
      <c r="A15" s="5" t="s">
        <v>6</v>
      </c>
      <c r="B15" s="6">
        <f>'[1]vehículos-moneda'!$T7/1000</f>
        <v>43813.563</v>
      </c>
      <c r="C15" s="7">
        <f>(B15/$B$18)*100</f>
        <v>2.953997712303027</v>
      </c>
      <c r="D15" s="6">
        <f>'[1]vehículos-moneda'!$Y7/1000</f>
        <v>62261.384</v>
      </c>
      <c r="E15" s="7">
        <f>(D15/D$18)*100</f>
        <v>7.002641419507562</v>
      </c>
      <c r="F15" s="7">
        <f t="shared" si="0"/>
        <v>42.10527456988603</v>
      </c>
      <c r="G15" s="7">
        <f t="shared" si="1"/>
        <v>1.2437888475533414</v>
      </c>
      <c r="H15" s="7"/>
      <c r="I15" s="6">
        <f>SUM('[1]vehículos-moneda'!$Q7:T7)/1000</f>
        <v>181144.664</v>
      </c>
      <c r="J15" s="7">
        <f>+I15/$I$18*100</f>
        <v>3.3314072334210962</v>
      </c>
      <c r="K15" s="6">
        <f>SUM('[1]vehículos-moneda'!$V7:Y7)/1000</f>
        <v>199365.023</v>
      </c>
      <c r="L15" s="7">
        <f t="shared" si="2"/>
        <v>5.838829872586405</v>
      </c>
      <c r="M15" s="7">
        <f t="shared" si="3"/>
        <v>10.058457476837408</v>
      </c>
      <c r="N15" s="7">
        <f t="shared" si="4"/>
        <v>0.3350881799539465</v>
      </c>
      <c r="O15" s="7"/>
      <c r="P15" s="6">
        <f t="shared" si="7"/>
        <v>181144.664</v>
      </c>
      <c r="Q15" s="7">
        <f>(P15/P$18)*100</f>
        <v>3.3314072334210962</v>
      </c>
      <c r="R15" s="6">
        <f t="shared" si="8"/>
        <v>199365.023</v>
      </c>
      <c r="S15" s="7">
        <f>(R15/R$18)*100</f>
        <v>5.838829872586405</v>
      </c>
      <c r="T15" s="7">
        <f t="shared" si="5"/>
        <v>10.058457476837408</v>
      </c>
      <c r="U15" s="7">
        <f t="shared" si="6"/>
        <v>0.3350881799539465</v>
      </c>
    </row>
    <row r="16" spans="1:21" s="4" customFormat="1" ht="12">
      <c r="A16" s="1" t="s">
        <v>7</v>
      </c>
      <c r="B16" s="2">
        <f>'[1]vehículos-moneda'!$T8/1000</f>
        <v>94842.444</v>
      </c>
      <c r="C16" s="3">
        <f>(B16/$B$18)*100</f>
        <v>6.3944665400809315</v>
      </c>
      <c r="D16" s="2">
        <f>'[1]vehículos-moneda'!$Y8/1000</f>
        <v>57273.992</v>
      </c>
      <c r="E16" s="3">
        <f>(D16/D$18)*100</f>
        <v>6.4417011456048705</v>
      </c>
      <c r="F16" s="3">
        <f t="shared" si="0"/>
        <v>-39.61143388502305</v>
      </c>
      <c r="G16" s="3">
        <f t="shared" si="1"/>
        <v>-2.5329398858240793</v>
      </c>
      <c r="H16" s="3"/>
      <c r="I16" s="2">
        <f>SUM('[1]vehículos-moneda'!$Q8:T8)/1000</f>
        <v>370246.342</v>
      </c>
      <c r="J16" s="3">
        <f>+I16/$I$18*100</f>
        <v>6.809150844688978</v>
      </c>
      <c r="K16" s="2">
        <f>SUM('[1]vehículos-moneda'!$V8:Y8)/1000</f>
        <v>261296.706</v>
      </c>
      <c r="L16" s="3">
        <f t="shared" si="2"/>
        <v>7.652631287290687</v>
      </c>
      <c r="M16" s="3">
        <f t="shared" si="3"/>
        <v>-29.426255884521336</v>
      </c>
      <c r="N16" s="3">
        <f t="shared" si="4"/>
        <v>-2.0036781511212247</v>
      </c>
      <c r="O16" s="3"/>
      <c r="P16" s="2">
        <f t="shared" si="7"/>
        <v>370246.342</v>
      </c>
      <c r="Q16" s="3">
        <f>(P16/P$18)*100</f>
        <v>6.809150844688978</v>
      </c>
      <c r="R16" s="2">
        <f t="shared" si="8"/>
        <v>261296.706</v>
      </c>
      <c r="S16" s="3">
        <f>(R16/R$18)*100</f>
        <v>7.652631287290687</v>
      </c>
      <c r="T16" s="3">
        <f t="shared" si="5"/>
        <v>-29.426255884521336</v>
      </c>
      <c r="U16" s="3">
        <f t="shared" si="6"/>
        <v>-2.0036781511212247</v>
      </c>
    </row>
    <row r="17" spans="1:21" s="4" customFormat="1" ht="12">
      <c r="A17" s="5" t="s">
        <v>8</v>
      </c>
      <c r="B17" s="6">
        <f>'[1]vehículos-moneda'!$T9/1000</f>
        <v>222022.268</v>
      </c>
      <c r="C17" s="7">
        <f>(B17/$B$18)*100</f>
        <v>14.969183669274502</v>
      </c>
      <c r="D17" s="6">
        <f>'[1]vehículos-moneda'!$Y9/1000</f>
        <v>101276.014</v>
      </c>
      <c r="E17" s="7">
        <f>(D17/D$18)*100</f>
        <v>11.390681749686575</v>
      </c>
      <c r="F17" s="7">
        <f t="shared" si="0"/>
        <v>-54.38474937117569</v>
      </c>
      <c r="G17" s="7">
        <f t="shared" si="1"/>
        <v>-8.140953021445899</v>
      </c>
      <c r="H17" s="7"/>
      <c r="I17" s="6">
        <f>SUM('[1]vehículos-moneda'!$Q9:T9)/1000</f>
        <v>775113.472</v>
      </c>
      <c r="J17" s="7">
        <f>+I17/$I$18*100</f>
        <v>14.255007960615062</v>
      </c>
      <c r="K17" s="6">
        <f>SUM('[1]vehículos-moneda'!$V9:Y9)/1000</f>
        <v>490765.62</v>
      </c>
      <c r="L17" s="7">
        <f t="shared" si="2"/>
        <v>14.373117808605718</v>
      </c>
      <c r="M17" s="7">
        <f t="shared" si="3"/>
        <v>-36.684674215029</v>
      </c>
      <c r="N17" s="7">
        <f t="shared" si="4"/>
        <v>-5.229403229678085</v>
      </c>
      <c r="O17" s="7"/>
      <c r="P17" s="6">
        <f t="shared" si="7"/>
        <v>775113.472</v>
      </c>
      <c r="Q17" s="7">
        <f>(P17/P$18)*100</f>
        <v>14.255007960615062</v>
      </c>
      <c r="R17" s="6">
        <f t="shared" si="8"/>
        <v>490765.62</v>
      </c>
      <c r="S17" s="7">
        <f>(R17/R$18)*100</f>
        <v>14.373117808605718</v>
      </c>
      <c r="T17" s="7">
        <f t="shared" si="5"/>
        <v>-36.684674215029</v>
      </c>
      <c r="U17" s="7">
        <f t="shared" si="6"/>
        <v>-5.229403229678085</v>
      </c>
    </row>
    <row r="18" spans="1:21" s="4" customFormat="1" ht="12">
      <c r="A18" s="1" t="s">
        <v>9</v>
      </c>
      <c r="B18" s="2">
        <f>'[1]vehículos-moneda'!$T10/1000</f>
        <v>1483195.563</v>
      </c>
      <c r="C18" s="3">
        <f>SUM(C13:C17)</f>
        <v>99.99999999999999</v>
      </c>
      <c r="D18" s="2">
        <f>'[1]vehículos-moneda'!$Y10/1000</f>
        <v>889112.84</v>
      </c>
      <c r="E18" s="3">
        <f>SUM(E13:E17)</f>
        <v>99.99999999999999</v>
      </c>
      <c r="F18" s="3">
        <f t="shared" si="0"/>
        <v>-40.05424084457027</v>
      </c>
      <c r="G18" s="3">
        <f t="shared" si="1"/>
        <v>-40.054240844570266</v>
      </c>
      <c r="H18" s="3"/>
      <c r="I18" s="2">
        <f>SUM('[1]vehículos-moneda'!$Q10:T10)/1000</f>
        <v>5437481.86</v>
      </c>
      <c r="J18" s="3">
        <f>(I18/I$18)*100</f>
        <v>100</v>
      </c>
      <c r="K18" s="2">
        <f>SUM('[1]vehículos-moneda'!$V10:Y10)/1000</f>
        <v>3414468.778</v>
      </c>
      <c r="L18" s="3">
        <f t="shared" si="2"/>
        <v>100</v>
      </c>
      <c r="M18" s="3">
        <f t="shared" si="3"/>
        <v>-37.20496240883092</v>
      </c>
      <c r="N18" s="3">
        <f t="shared" si="4"/>
        <v>-37.20496240883092</v>
      </c>
      <c r="O18" s="3"/>
      <c r="P18" s="2">
        <f t="shared" si="7"/>
        <v>5437481.86</v>
      </c>
      <c r="Q18" s="3">
        <f>SUM(Q13:Q17)</f>
        <v>99.99999999999997</v>
      </c>
      <c r="R18" s="2">
        <f t="shared" si="8"/>
        <v>3414468.778</v>
      </c>
      <c r="S18" s="3">
        <f>SUM(S13:S17)</f>
        <v>100</v>
      </c>
      <c r="T18" s="3">
        <f t="shared" si="5"/>
        <v>-37.20496240883092</v>
      </c>
      <c r="U18" s="3">
        <f t="shared" si="6"/>
        <v>-37.20496240883091</v>
      </c>
    </row>
    <row r="19" spans="1:21" s="4" customFormat="1" ht="12">
      <c r="A19" s="8" t="s">
        <v>10</v>
      </c>
      <c r="B19" s="9">
        <f>'[1]vehículos-moneda'!$T11/1000</f>
        <v>766271.732</v>
      </c>
      <c r="C19" s="10">
        <f>(B19/$B$19)*100</f>
        <v>100</v>
      </c>
      <c r="D19" s="9">
        <f>'[1]vehículos-moneda'!$Y11/1000</f>
        <v>452751.216</v>
      </c>
      <c r="E19" s="10">
        <f>(D19/D$19)*100</f>
        <v>100</v>
      </c>
      <c r="F19" s="10">
        <f>((D19-B19)/B19)*100</f>
        <v>-40.91505701008947</v>
      </c>
      <c r="G19" s="10">
        <f t="shared" si="1"/>
        <v>-40.91505701008947</v>
      </c>
      <c r="H19" s="10"/>
      <c r="I19" s="9">
        <f>SUM('[1]vehículos-moneda'!$Q11:T11)/1000</f>
        <v>2807381.896</v>
      </c>
      <c r="J19" s="10">
        <f>(I19/I$19)*100</f>
        <v>100</v>
      </c>
      <c r="K19" s="9">
        <f>SUM('[1]vehículos-moneda'!$V11:Y11)/1000</f>
        <v>1745249.286</v>
      </c>
      <c r="L19" s="10">
        <f>(K19/K$19)*100</f>
        <v>100</v>
      </c>
      <c r="M19" s="10">
        <f t="shared" si="3"/>
        <v>-37.833563417693284</v>
      </c>
      <c r="N19" s="10">
        <f t="shared" si="4"/>
        <v>-37.833563417693284</v>
      </c>
      <c r="O19" s="10"/>
      <c r="P19" s="9">
        <f t="shared" si="7"/>
        <v>2807381.896</v>
      </c>
      <c r="Q19" s="10">
        <f>(P19/P$19)*100</f>
        <v>100</v>
      </c>
      <c r="R19" s="9">
        <f t="shared" si="8"/>
        <v>1745249.286</v>
      </c>
      <c r="S19" s="10">
        <f>(R19/R$19)*100</f>
        <v>100</v>
      </c>
      <c r="T19" s="10">
        <f t="shared" si="5"/>
        <v>-37.833563417693284</v>
      </c>
      <c r="U19" s="10">
        <f t="shared" si="6"/>
        <v>-37.833563417693284</v>
      </c>
    </row>
    <row r="20" spans="1:21" s="4" customFormat="1" ht="13.5" customHeight="1">
      <c r="A20" s="1"/>
      <c r="B20" s="2"/>
      <c r="C20" s="3"/>
      <c r="D20" s="11"/>
      <c r="E20" s="3"/>
      <c r="F20" s="3"/>
      <c r="G20" s="3"/>
      <c r="H20" s="3"/>
      <c r="I20" s="2"/>
      <c r="J20" s="3"/>
      <c r="K20" s="2"/>
      <c r="L20" s="3"/>
      <c r="M20" s="3"/>
      <c r="N20" s="3"/>
      <c r="O20" s="3"/>
      <c r="P20" s="2"/>
      <c r="Q20" s="3"/>
      <c r="R20" s="2"/>
      <c r="S20" s="3"/>
      <c r="T20" s="3"/>
      <c r="U20" s="3"/>
    </row>
    <row r="21" spans="1:13" s="4" customFormat="1" ht="12">
      <c r="A21" s="4" t="s">
        <v>12</v>
      </c>
      <c r="L21" s="41"/>
      <c r="M21" s="42"/>
    </row>
    <row r="22" s="4" customFormat="1" ht="12">
      <c r="A22" s="4" t="s">
        <v>22</v>
      </c>
    </row>
    <row r="23" spans="1:14" s="4" customFormat="1" ht="12">
      <c r="A23" s="4" t="s">
        <v>29</v>
      </c>
      <c r="N23" s="13"/>
    </row>
    <row r="24" spans="1:17" s="4" customFormat="1" ht="12">
      <c r="A24" s="4" t="s">
        <v>30</v>
      </c>
      <c r="I24" s="41"/>
      <c r="J24" s="41"/>
      <c r="K24" s="43"/>
      <c r="O24" s="1"/>
      <c r="P24" s="1"/>
      <c r="Q24" s="1"/>
    </row>
    <row r="25" spans="1:14" s="4" customFormat="1" ht="13.5">
      <c r="A25" s="44" t="s">
        <v>32</v>
      </c>
      <c r="N25" s="13"/>
    </row>
    <row r="31" spans="12:13" ht="12.75">
      <c r="L31" s="30"/>
      <c r="M31" s="30"/>
    </row>
    <row r="33" spans="12:13" ht="12.75">
      <c r="L33" s="30"/>
      <c r="M33" s="30"/>
    </row>
  </sheetData>
  <mergeCells count="4">
    <mergeCell ref="B9:G9"/>
    <mergeCell ref="P10:Q10"/>
    <mergeCell ref="K10:L10"/>
    <mergeCell ref="R10:U10"/>
  </mergeCells>
  <printOptions horizontalCentered="1" verticalCentered="1"/>
  <pageMargins left="0.59" right="0.25" top="0.984251968503937" bottom="0.46" header="0.5118110236220472" footer="0.5118110236220472"/>
  <pageSetup fitToHeight="1" fitToWidth="1" horizontalDpi="300" verticalDpi="300" orientation="landscape" scale="59" r:id="rId2"/>
  <headerFooter alignWithMargins="0">
    <oddFooter>&amp;R&amp;7El Departamento  Administrativo Nacional de Estadística DANE se reserva los derechos de autor
Ley 23 82 / ley 44 93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C33"/>
  <sheetViews>
    <sheetView zoomScaleSheetLayoutView="100" workbookViewId="0" topLeftCell="A1">
      <pane xSplit="1" topLeftCell="B1" activePane="topRight" state="frozen"/>
      <selection pane="topLeft" activeCell="A40" activeCellId="1" sqref="D11 A40"/>
      <selection pane="topRight" activeCell="M33" sqref="M33"/>
    </sheetView>
  </sheetViews>
  <sheetFormatPr defaultColWidth="11.421875" defaultRowHeight="12.75"/>
  <cols>
    <col min="1" max="1" width="24.28125" style="12" customWidth="1"/>
    <col min="2" max="2" width="12.00390625" style="12" customWidth="1"/>
    <col min="3" max="3" width="9.8515625" style="12" customWidth="1"/>
    <col min="4" max="4" width="13.7109375" style="12" customWidth="1"/>
    <col min="5" max="5" width="9.57421875" style="12" customWidth="1"/>
    <col min="6" max="6" width="10.8515625" style="12" customWidth="1"/>
    <col min="7" max="7" width="10.421875" style="12" customWidth="1"/>
    <col min="8" max="8" width="1.421875" style="12" customWidth="1"/>
    <col min="9" max="9" width="14.140625" style="12" customWidth="1"/>
    <col min="10" max="10" width="9.57421875" style="12" customWidth="1"/>
    <col min="11" max="11" width="10.8515625" style="12" customWidth="1"/>
    <col min="12" max="12" width="9.00390625" style="12" customWidth="1"/>
    <col min="13" max="13" width="11.57421875" style="12" customWidth="1"/>
    <col min="14" max="14" width="11.00390625" style="12" customWidth="1"/>
    <col min="15" max="15" width="2.00390625" style="12" customWidth="1"/>
    <col min="16" max="16" width="14.140625" style="12" customWidth="1"/>
    <col min="17" max="17" width="9.421875" style="12" customWidth="1"/>
    <col min="18" max="18" width="12.28125" style="12" bestFit="1" customWidth="1"/>
    <col min="19" max="19" width="8.57421875" style="12" customWidth="1"/>
    <col min="20" max="20" width="10.8515625" style="12" customWidth="1"/>
    <col min="21" max="21" width="11.140625" style="12" customWidth="1"/>
    <col min="22" max="16384" width="11.421875" style="12" customWidth="1"/>
  </cols>
  <sheetData>
    <row r="1" ht="57.75" customHeight="1"/>
    <row r="2" ht="16.5" customHeight="1"/>
    <row r="3" spans="1:14" s="40" customFormat="1" ht="15">
      <c r="A3" s="17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40" customFormat="1" ht="17.25">
      <c r="A4" s="17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s="40" customFormat="1" ht="15">
      <c r="A5" s="17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40" customFormat="1" ht="15">
      <c r="A6" s="17" t="s">
        <v>17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="40" customFormat="1" ht="15">
      <c r="A7" s="17" t="s">
        <v>41</v>
      </c>
    </row>
    <row r="8" spans="1:21" s="19" customFormat="1" ht="1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 t="s">
        <v>19</v>
      </c>
      <c r="S8" s="18"/>
      <c r="T8" s="18"/>
      <c r="U8" s="18"/>
    </row>
    <row r="9" spans="1:21" s="19" customFormat="1" ht="12">
      <c r="A9" s="21"/>
      <c r="B9" s="38" t="s">
        <v>0</v>
      </c>
      <c r="C9" s="38"/>
      <c r="D9" s="38"/>
      <c r="E9" s="38"/>
      <c r="F9" s="38"/>
      <c r="G9" s="38"/>
      <c r="H9" s="22"/>
      <c r="I9" s="21" t="s">
        <v>27</v>
      </c>
      <c r="J9" s="21"/>
      <c r="K9" s="21"/>
      <c r="L9" s="21"/>
      <c r="M9" s="21"/>
      <c r="N9" s="21"/>
      <c r="O9" s="22"/>
      <c r="P9" s="21" t="s">
        <v>28</v>
      </c>
      <c r="Q9" s="21"/>
      <c r="R9" s="21"/>
      <c r="S9" s="21"/>
      <c r="T9" s="21"/>
      <c r="U9" s="21"/>
    </row>
    <row r="10" spans="1:21" s="19" customFormat="1" ht="36" customHeight="1">
      <c r="A10" s="20"/>
      <c r="B10" s="18" t="s">
        <v>39</v>
      </c>
      <c r="C10" s="18"/>
      <c r="D10" s="18" t="s">
        <v>40</v>
      </c>
      <c r="E10" s="18"/>
      <c r="F10" s="18"/>
      <c r="G10" s="18"/>
      <c r="H10" s="23"/>
      <c r="I10" s="18" t="s">
        <v>42</v>
      </c>
      <c r="J10" s="18"/>
      <c r="K10" s="36" t="s">
        <v>43</v>
      </c>
      <c r="L10" s="36"/>
      <c r="M10" s="18"/>
      <c r="N10" s="18"/>
      <c r="O10" s="23"/>
      <c r="P10" s="37" t="s">
        <v>44</v>
      </c>
      <c r="Q10" s="37"/>
      <c r="R10" s="37" t="s">
        <v>46</v>
      </c>
      <c r="S10" s="37"/>
      <c r="T10" s="37"/>
      <c r="U10" s="37"/>
    </row>
    <row r="11" spans="1:55" s="19" customFormat="1" ht="46.5" customHeight="1">
      <c r="A11" s="24" t="s">
        <v>1</v>
      </c>
      <c r="B11" s="25" t="s">
        <v>14</v>
      </c>
      <c r="C11" s="25" t="s">
        <v>2</v>
      </c>
      <c r="D11" s="25" t="s">
        <v>14</v>
      </c>
      <c r="E11" s="25" t="s">
        <v>2</v>
      </c>
      <c r="F11" s="25" t="s">
        <v>3</v>
      </c>
      <c r="G11" s="25" t="s">
        <v>15</v>
      </c>
      <c r="H11" s="25"/>
      <c r="I11" s="25" t="s">
        <v>14</v>
      </c>
      <c r="J11" s="25" t="s">
        <v>2</v>
      </c>
      <c r="K11" s="25" t="s">
        <v>14</v>
      </c>
      <c r="L11" s="25" t="s">
        <v>2</v>
      </c>
      <c r="M11" s="25" t="s">
        <v>3</v>
      </c>
      <c r="N11" s="25" t="s">
        <v>15</v>
      </c>
      <c r="O11" s="25"/>
      <c r="P11" s="25" t="s">
        <v>14</v>
      </c>
      <c r="Q11" s="25" t="s">
        <v>2</v>
      </c>
      <c r="R11" s="25" t="s">
        <v>14</v>
      </c>
      <c r="S11" s="25" t="s">
        <v>2</v>
      </c>
      <c r="T11" s="25" t="s">
        <v>3</v>
      </c>
      <c r="U11" s="25" t="s">
        <v>15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21" s="4" customFormat="1" ht="10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s="4" customFormat="1" ht="12">
      <c r="A13" s="5" t="s">
        <v>4</v>
      </c>
      <c r="B13" s="6">
        <f>'[1]vehículos-moneda'!T26/1000</f>
        <v>364028.216</v>
      </c>
      <c r="C13" s="7">
        <f>(B13/B$18)*100</f>
        <v>26.303403299382623</v>
      </c>
      <c r="D13" s="6">
        <f>'[1]vehículos-moneda'!$Y26/1000</f>
        <v>224811.197</v>
      </c>
      <c r="E13" s="7">
        <f aca="true" t="shared" si="0" ref="E13:E18">(D13/D$18)*100</f>
        <v>22.398281001612396</v>
      </c>
      <c r="F13" s="7">
        <f aca="true" t="shared" si="1" ref="F13:F19">((D13-B13)/B13)*100</f>
        <v>-38.24346929195181</v>
      </c>
      <c r="G13" s="7">
        <f aca="true" t="shared" si="2" ref="G13:G19">+C13*F13/100</f>
        <v>-10.059333963537632</v>
      </c>
      <c r="H13" s="7"/>
      <c r="I13" s="6">
        <f>SUM('[1]vehículos-moneda'!$Q26:T26)/1000</f>
        <v>1638068.142</v>
      </c>
      <c r="J13" s="7">
        <f>(I13/I18)*100</f>
        <v>30.13991769286549</v>
      </c>
      <c r="K13" s="6">
        <f>SUM('[1]vehículos-moneda'!$V26:Y26)/1000</f>
        <v>1189118.481</v>
      </c>
      <c r="L13" s="7">
        <f aca="true" t="shared" si="3" ref="L13:L18">(K13/K$18)*100</f>
        <v>27.763321455047052</v>
      </c>
      <c r="M13" s="7">
        <f aca="true" t="shared" si="4" ref="M13:M19">((K13-I13)/I13)*100</f>
        <v>-27.40726405019115</v>
      </c>
      <c r="N13" s="7">
        <f aca="true" t="shared" si="5" ref="N13:N19">+J13*M13/100</f>
        <v>-8.260526826593924</v>
      </c>
      <c r="O13" s="7"/>
      <c r="P13" s="6">
        <f>I13</f>
        <v>1638068.142</v>
      </c>
      <c r="Q13" s="7">
        <f>(P13/P$18)*100</f>
        <v>30.13991769286549</v>
      </c>
      <c r="R13" s="6">
        <f>K13</f>
        <v>1189118.481</v>
      </c>
      <c r="S13" s="7">
        <f>(R13/R18)*100</f>
        <v>27.763321455047052</v>
      </c>
      <c r="T13" s="7">
        <f aca="true" t="shared" si="6" ref="T13:T19">((R13-P13)/P13)*100</f>
        <v>-27.40726405019115</v>
      </c>
      <c r="U13" s="7">
        <f aca="true" t="shared" si="7" ref="U13:U19">+Q13*T13/100</f>
        <v>-8.260526826593924</v>
      </c>
    </row>
    <row r="14" spans="1:21" s="4" customFormat="1" ht="12">
      <c r="A14" s="1" t="s">
        <v>5</v>
      </c>
      <c r="B14" s="2">
        <f>'[1]vehículos-moneda'!T27/1000</f>
        <v>309595.906</v>
      </c>
      <c r="C14" s="3">
        <f>(B14/B$18)*100</f>
        <v>22.370315314667124</v>
      </c>
      <c r="D14" s="2">
        <f>'[1]vehículos-moneda'!$Y27/1000</f>
        <v>338261.365</v>
      </c>
      <c r="E14" s="3">
        <f t="shared" si="0"/>
        <v>33.70149354820159</v>
      </c>
      <c r="F14" s="3">
        <f t="shared" si="1"/>
        <v>9.258991622453811</v>
      </c>
      <c r="G14" s="3">
        <f t="shared" si="2"/>
        <v>2.071265620901531</v>
      </c>
      <c r="H14" s="3"/>
      <c r="I14" s="2">
        <f>SUM('[1]vehículos-moneda'!$Q27:T27)/1000</f>
        <v>1142391.683</v>
      </c>
      <c r="J14" s="3">
        <f>(I14/I$18)*100</f>
        <v>21.019633076188647</v>
      </c>
      <c r="K14" s="2">
        <f>SUM('[1]vehículos-moneda'!$V27:Y27)/1000</f>
        <v>1191889.951</v>
      </c>
      <c r="L14" s="3">
        <f t="shared" si="3"/>
        <v>27.828029231221134</v>
      </c>
      <c r="M14" s="3">
        <f t="shared" si="4"/>
        <v>4.332863127120642</v>
      </c>
      <c r="N14" s="3">
        <f t="shared" si="5"/>
        <v>0.9107519310142321</v>
      </c>
      <c r="O14" s="3"/>
      <c r="P14" s="2">
        <f aca="true" t="shared" si="8" ref="P14:P19">I14</f>
        <v>1142391.683</v>
      </c>
      <c r="Q14" s="3">
        <f>(P14/P$18)*100</f>
        <v>21.019633076188647</v>
      </c>
      <c r="R14" s="2">
        <f aca="true" t="shared" si="9" ref="R14:R19">K14</f>
        <v>1191889.951</v>
      </c>
      <c r="S14" s="3">
        <f>(R14/R$18)*100</f>
        <v>27.828029231221134</v>
      </c>
      <c r="T14" s="3">
        <f t="shared" si="6"/>
        <v>4.332863127120642</v>
      </c>
      <c r="U14" s="3">
        <f t="shared" si="7"/>
        <v>0.9107519310142321</v>
      </c>
    </row>
    <row r="15" spans="1:21" s="4" customFormat="1" ht="12">
      <c r="A15" s="5" t="s">
        <v>6</v>
      </c>
      <c r="B15" s="6">
        <f>'[1]vehículos-moneda'!T28/1000</f>
        <v>375411.625</v>
      </c>
      <c r="C15" s="7">
        <f>(B15/B$18)*100</f>
        <v>27.12592854519714</v>
      </c>
      <c r="D15" s="6">
        <f>'[1]vehículos-moneda'!$Y28/1000</f>
        <v>255531.248</v>
      </c>
      <c r="E15" s="7">
        <f t="shared" si="0"/>
        <v>25.45896634052754</v>
      </c>
      <c r="F15" s="7">
        <f t="shared" si="1"/>
        <v>-31.93304869022104</v>
      </c>
      <c r="G15" s="7">
        <f t="shared" si="2"/>
        <v>-8.66213597001237</v>
      </c>
      <c r="H15" s="7"/>
      <c r="I15" s="6">
        <f>SUM('[1]vehículos-moneda'!$Q28:T28)/1000</f>
        <v>1349685.24</v>
      </c>
      <c r="J15" s="7">
        <f>(I15/I$18)*100</f>
        <v>24.833766680309083</v>
      </c>
      <c r="K15" s="6">
        <f>SUM('[1]vehículos-moneda'!$V28:Y28)/1000</f>
        <v>1126228.695</v>
      </c>
      <c r="L15" s="7">
        <f t="shared" si="3"/>
        <v>26.29498219966118</v>
      </c>
      <c r="M15" s="7">
        <f t="shared" si="4"/>
        <v>-16.556196835937833</v>
      </c>
      <c r="N15" s="7">
        <f t="shared" si="5"/>
        <v>-4.111527293369516</v>
      </c>
      <c r="O15" s="7"/>
      <c r="P15" s="6">
        <f t="shared" si="8"/>
        <v>1349685.24</v>
      </c>
      <c r="Q15" s="7">
        <f>(P15/P$18)*100</f>
        <v>24.833766680309083</v>
      </c>
      <c r="R15" s="6">
        <f t="shared" si="9"/>
        <v>1126228.695</v>
      </c>
      <c r="S15" s="7">
        <f>(R15/R$18)*100</f>
        <v>26.29498219966118</v>
      </c>
      <c r="T15" s="7">
        <f t="shared" si="6"/>
        <v>-16.556196835937833</v>
      </c>
      <c r="U15" s="7">
        <f t="shared" si="7"/>
        <v>-4.111527293369516</v>
      </c>
    </row>
    <row r="16" spans="1:21" s="4" customFormat="1" ht="12">
      <c r="A16" s="1" t="s">
        <v>7</v>
      </c>
      <c r="B16" s="2">
        <f>'[1]vehículos-moneda'!T29/1000</f>
        <v>193316.828</v>
      </c>
      <c r="C16" s="3">
        <f>(B16/B$18)*100</f>
        <v>13.968396591107604</v>
      </c>
      <c r="D16" s="2">
        <f>'[1]vehículos-moneda'!$Y29/1000</f>
        <v>102310.776</v>
      </c>
      <c r="E16" s="3">
        <f t="shared" si="0"/>
        <v>10.193378003058369</v>
      </c>
      <c r="F16" s="3">
        <f t="shared" si="1"/>
        <v>-47.07611486362688</v>
      </c>
      <c r="G16" s="3">
        <f t="shared" si="2"/>
        <v>-6.575778423836757</v>
      </c>
      <c r="H16" s="3"/>
      <c r="I16" s="2">
        <f>SUM('[1]vehículos-moneda'!$Q29:T29)/1000</f>
        <v>627717.262</v>
      </c>
      <c r="J16" s="3">
        <f>(I16/I$18)*100</f>
        <v>11.549792176515501</v>
      </c>
      <c r="K16" s="2">
        <f>SUM('[1]vehículos-moneda'!$V29:Y29)/1000</f>
        <v>438507.067</v>
      </c>
      <c r="L16" s="3">
        <f t="shared" si="3"/>
        <v>10.238183037229959</v>
      </c>
      <c r="M16" s="3">
        <f t="shared" si="4"/>
        <v>-30.142582728591588</v>
      </c>
      <c r="N16" s="3">
        <f t="shared" si="5"/>
        <v>-3.481405661786584</v>
      </c>
      <c r="O16" s="3"/>
      <c r="P16" s="2">
        <f t="shared" si="8"/>
        <v>627717.262</v>
      </c>
      <c r="Q16" s="3">
        <f>(P16/P$18)*100</f>
        <v>11.549792176515501</v>
      </c>
      <c r="R16" s="2">
        <f t="shared" si="9"/>
        <v>438507.067</v>
      </c>
      <c r="S16" s="3">
        <f>(R16/R$18)*100</f>
        <v>10.238183037229959</v>
      </c>
      <c r="T16" s="3">
        <f t="shared" si="6"/>
        <v>-30.142582728591588</v>
      </c>
      <c r="U16" s="3">
        <f t="shared" si="7"/>
        <v>-3.481405661786584</v>
      </c>
    </row>
    <row r="17" spans="1:21" s="4" customFormat="1" ht="12">
      <c r="A17" s="5" t="s">
        <v>8</v>
      </c>
      <c r="B17" s="6">
        <f>'[1]vehículos-moneda'!T30/1000</f>
        <v>141606.04</v>
      </c>
      <c r="C17" s="7">
        <f>(B17/B$18)*100</f>
        <v>10.231956249645515</v>
      </c>
      <c r="D17" s="6">
        <f>'[1]vehículos-moneda'!$Y30/1000</f>
        <v>82783.854</v>
      </c>
      <c r="E17" s="7">
        <f t="shared" si="0"/>
        <v>8.247881106600106</v>
      </c>
      <c r="F17" s="7">
        <f t="shared" si="1"/>
        <v>-41.53931993296331</v>
      </c>
      <c r="G17" s="7">
        <f t="shared" si="2"/>
        <v>-4.250285041941084</v>
      </c>
      <c r="H17" s="7"/>
      <c r="I17" s="6">
        <f>SUM('[1]vehículos-moneda'!$Q30:T30)/1000</f>
        <v>677016.954</v>
      </c>
      <c r="J17" s="7">
        <f>(I17/I$18)*100</f>
        <v>12.456890374121263</v>
      </c>
      <c r="K17" s="6">
        <f>SUM('[1]vehículos-moneda'!$V30:Y30)/1000</f>
        <v>337311.358</v>
      </c>
      <c r="L17" s="7">
        <f t="shared" si="3"/>
        <v>7.875484076840664</v>
      </c>
      <c r="M17" s="7">
        <f t="shared" si="4"/>
        <v>-50.17682260287975</v>
      </c>
      <c r="N17" s="7">
        <f t="shared" si="5"/>
        <v>-6.25047178485803</v>
      </c>
      <c r="O17" s="7"/>
      <c r="P17" s="6">
        <f t="shared" si="8"/>
        <v>677016.954</v>
      </c>
      <c r="Q17" s="7">
        <f>(P17/P$18)*100</f>
        <v>12.456890374121263</v>
      </c>
      <c r="R17" s="6">
        <f t="shared" si="9"/>
        <v>337311.358</v>
      </c>
      <c r="S17" s="7">
        <f>(R17/R$18)*100</f>
        <v>7.875484076840664</v>
      </c>
      <c r="T17" s="7">
        <f t="shared" si="6"/>
        <v>-50.17682260287975</v>
      </c>
      <c r="U17" s="7">
        <f t="shared" si="7"/>
        <v>-6.25047178485803</v>
      </c>
    </row>
    <row r="18" spans="1:21" s="4" customFormat="1" ht="12">
      <c r="A18" s="1" t="s">
        <v>9</v>
      </c>
      <c r="B18" s="2">
        <f>'[1]vehículos-moneda'!T31/1000</f>
        <v>1383958.615</v>
      </c>
      <c r="C18" s="3">
        <f>SUM(C13:C17)</f>
        <v>100.00000000000001</v>
      </c>
      <c r="D18" s="2">
        <f>'[1]vehículos-moneda'!$Y31/1000</f>
        <v>1003698.44</v>
      </c>
      <c r="E18" s="3">
        <f t="shared" si="0"/>
        <v>100</v>
      </c>
      <c r="F18" s="3">
        <f t="shared" si="1"/>
        <v>-27.476267778426312</v>
      </c>
      <c r="G18" s="3">
        <f t="shared" si="2"/>
        <v>-27.47626777842632</v>
      </c>
      <c r="H18" s="3"/>
      <c r="I18" s="2">
        <f>SUM('[1]vehículos-moneda'!$Q31:T31)/1000</f>
        <v>5434879.281</v>
      </c>
      <c r="J18" s="3">
        <f>(I18/I$18)*100</f>
        <v>100</v>
      </c>
      <c r="K18" s="2">
        <f>SUM('[1]vehículos-moneda'!$V31:Y31)/1000</f>
        <v>4283055.552</v>
      </c>
      <c r="L18" s="3">
        <f t="shared" si="3"/>
        <v>100</v>
      </c>
      <c r="M18" s="3">
        <f t="shared" si="4"/>
        <v>-21.193179635593825</v>
      </c>
      <c r="N18" s="3">
        <f t="shared" si="5"/>
        <v>-21.193179635593825</v>
      </c>
      <c r="O18" s="3"/>
      <c r="P18" s="2">
        <f t="shared" si="8"/>
        <v>5434879.281</v>
      </c>
      <c r="Q18" s="3">
        <f>SUM(Q13:Q17)</f>
        <v>99.99999999999997</v>
      </c>
      <c r="R18" s="2">
        <f t="shared" si="9"/>
        <v>4283055.552</v>
      </c>
      <c r="S18" s="3">
        <f>SUM(S13:S17)</f>
        <v>99.99999999999999</v>
      </c>
      <c r="T18" s="3">
        <f t="shared" si="6"/>
        <v>-21.193179635593825</v>
      </c>
      <c r="U18" s="3">
        <f t="shared" si="7"/>
        <v>-21.19317963559382</v>
      </c>
    </row>
    <row r="19" spans="1:21" s="4" customFormat="1" ht="12">
      <c r="A19" s="8" t="s">
        <v>10</v>
      </c>
      <c r="B19" s="9">
        <f>'[1]vehículos-moneda'!T32/1000</f>
        <v>827478.995</v>
      </c>
      <c r="C19" s="10">
        <f>(B19/B$19)*100</f>
        <v>100</v>
      </c>
      <c r="D19" s="9">
        <f>'[1]vehículos-moneda'!$Y32/1000</f>
        <v>601557.352</v>
      </c>
      <c r="E19" s="10">
        <f>(D19/D$19)*100</f>
        <v>100</v>
      </c>
      <c r="F19" s="10">
        <f t="shared" si="1"/>
        <v>-27.302402159465096</v>
      </c>
      <c r="G19" s="10">
        <f t="shared" si="2"/>
        <v>-27.302402159465096</v>
      </c>
      <c r="H19" s="10"/>
      <c r="I19" s="9">
        <f>SUM('[1]vehículos-moneda'!$Q32:T32)/1000</f>
        <v>3160143.344</v>
      </c>
      <c r="J19" s="10">
        <f>(I19/I$19)*100</f>
        <v>100</v>
      </c>
      <c r="K19" s="9">
        <f>SUM('[1]vehículos-moneda'!$V32:Y32)/1000</f>
        <v>2570553.1</v>
      </c>
      <c r="L19" s="10">
        <f>(K19/K$19)*100</f>
        <v>100</v>
      </c>
      <c r="M19" s="10">
        <f t="shared" si="4"/>
        <v>-18.657072791315755</v>
      </c>
      <c r="N19" s="10">
        <f t="shared" si="5"/>
        <v>-18.657072791315755</v>
      </c>
      <c r="O19" s="10"/>
      <c r="P19" s="9">
        <f t="shared" si="8"/>
        <v>3160143.344</v>
      </c>
      <c r="Q19" s="10">
        <f>(P19/P$19)*100</f>
        <v>100</v>
      </c>
      <c r="R19" s="9">
        <f t="shared" si="9"/>
        <v>2570553.1</v>
      </c>
      <c r="S19" s="10">
        <f>(R19/R$19)*100</f>
        <v>100</v>
      </c>
      <c r="T19" s="10">
        <f t="shared" si="6"/>
        <v>-18.657072791315755</v>
      </c>
      <c r="U19" s="10">
        <f t="shared" si="7"/>
        <v>-18.657072791315755</v>
      </c>
    </row>
    <row r="20" spans="1:21" s="4" customFormat="1" ht="12">
      <c r="A20" s="1" t="s">
        <v>12</v>
      </c>
      <c r="B20" s="2"/>
      <c r="C20" s="3"/>
      <c r="D20" s="2"/>
      <c r="E20" s="3"/>
      <c r="F20" s="3"/>
      <c r="G20" s="3"/>
      <c r="H20" s="3"/>
      <c r="I20" s="2"/>
      <c r="J20" s="3"/>
      <c r="K20" s="2"/>
      <c r="L20" s="3"/>
      <c r="M20" s="3"/>
      <c r="N20" s="3"/>
      <c r="O20" s="3"/>
      <c r="P20" s="2"/>
      <c r="Q20" s="3"/>
      <c r="R20" s="2"/>
      <c r="S20" s="3"/>
      <c r="T20" s="3"/>
      <c r="U20" s="3"/>
    </row>
    <row r="21" spans="1:13" s="4" customFormat="1" ht="12">
      <c r="A21" s="4" t="s">
        <v>22</v>
      </c>
      <c r="L21" s="41"/>
      <c r="M21" s="42"/>
    </row>
    <row r="22" s="4" customFormat="1" ht="12">
      <c r="A22" s="4" t="s">
        <v>23</v>
      </c>
    </row>
    <row r="23" spans="1:14" s="4" customFormat="1" ht="12">
      <c r="A23" s="4" t="s">
        <v>30</v>
      </c>
      <c r="N23" s="13"/>
    </row>
    <row r="24" spans="1:17" s="4" customFormat="1" ht="12">
      <c r="A24" s="4" t="s">
        <v>32</v>
      </c>
      <c r="I24" s="41"/>
      <c r="J24" s="41"/>
      <c r="K24" s="43"/>
      <c r="O24" s="1"/>
      <c r="P24" s="1"/>
      <c r="Q24" s="1"/>
    </row>
    <row r="25" spans="1:14" s="4" customFormat="1" ht="13.5">
      <c r="A25" s="44"/>
      <c r="N25" s="13"/>
    </row>
    <row r="31" spans="12:13" ht="12.75">
      <c r="L31" s="30"/>
      <c r="M31" s="30"/>
    </row>
    <row r="33" spans="12:13" ht="12.75">
      <c r="L33" s="30"/>
      <c r="M33" s="30"/>
    </row>
  </sheetData>
  <mergeCells count="4">
    <mergeCell ref="B9:G9"/>
    <mergeCell ref="P10:Q10"/>
    <mergeCell ref="R10:U10"/>
    <mergeCell ref="K10:L10"/>
  </mergeCells>
  <printOptions horizontalCentered="1" verticalCentered="1"/>
  <pageMargins left="0.75" right="0.75" top="1" bottom="1" header="0" footer="0"/>
  <pageSetup horizontalDpi="600" verticalDpi="600" orientation="landscape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33"/>
  <sheetViews>
    <sheetView zoomScaleSheetLayoutView="100" workbookViewId="0" topLeftCell="A1">
      <pane xSplit="1" topLeftCell="B1" activePane="topRight" state="frozen"/>
      <selection pane="topLeft" activeCell="A20" sqref="A20"/>
      <selection pane="topRight" activeCell="J35" sqref="J35"/>
    </sheetView>
  </sheetViews>
  <sheetFormatPr defaultColWidth="11.421875" defaultRowHeight="12.75"/>
  <cols>
    <col min="1" max="1" width="23.8515625" style="12" customWidth="1"/>
    <col min="2" max="2" width="9.28125" style="12" customWidth="1"/>
    <col min="3" max="3" width="9.7109375" style="12" customWidth="1"/>
    <col min="4" max="4" width="10.28125" style="12" customWidth="1"/>
    <col min="5" max="5" width="10.00390625" style="12" customWidth="1"/>
    <col min="6" max="6" width="11.57421875" style="12" customWidth="1"/>
    <col min="7" max="7" width="10.7109375" style="12" customWidth="1"/>
    <col min="8" max="8" width="1.421875" style="12" customWidth="1"/>
    <col min="9" max="9" width="11.140625" style="12" customWidth="1"/>
    <col min="10" max="10" width="9.421875" style="12" customWidth="1"/>
    <col min="11" max="11" width="11.8515625" style="12" customWidth="1"/>
    <col min="12" max="12" width="9.421875" style="12" customWidth="1"/>
    <col min="13" max="13" width="8.57421875" style="12" customWidth="1"/>
    <col min="14" max="14" width="11.00390625" style="12" customWidth="1"/>
    <col min="15" max="15" width="1.8515625" style="12" customWidth="1"/>
    <col min="16" max="16" width="11.28125" style="12" customWidth="1"/>
    <col min="17" max="17" width="9.28125" style="12" customWidth="1"/>
    <col min="18" max="18" width="11.140625" style="12" customWidth="1"/>
    <col min="19" max="19" width="9.140625" style="12" customWidth="1"/>
    <col min="20" max="20" width="8.7109375" style="12" customWidth="1"/>
    <col min="21" max="16384" width="11.421875" style="12" customWidth="1"/>
  </cols>
  <sheetData>
    <row r="1" ht="57.75" customHeight="1"/>
    <row r="2" ht="15.75" customHeight="1"/>
    <row r="3" spans="1:14" s="40" customFormat="1" ht="15">
      <c r="A3" s="17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40" customFormat="1" ht="17.25">
      <c r="A4" s="17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s="40" customFormat="1" ht="15">
      <c r="A5" s="17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40" customFormat="1" ht="15">
      <c r="A6" s="17" t="s">
        <v>17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="40" customFormat="1" ht="15">
      <c r="A7" s="17" t="s">
        <v>41</v>
      </c>
    </row>
    <row r="8" spans="1:21" s="19" customFormat="1" ht="12">
      <c r="A8" s="18"/>
      <c r="B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 t="s">
        <v>19</v>
      </c>
      <c r="S8" s="18"/>
      <c r="T8" s="18"/>
      <c r="U8" s="18"/>
    </row>
    <row r="9" spans="1:21" s="19" customFormat="1" ht="12">
      <c r="A9" s="21"/>
      <c r="B9" s="38" t="s">
        <v>0</v>
      </c>
      <c r="C9" s="38"/>
      <c r="D9" s="38"/>
      <c r="E9" s="38"/>
      <c r="F9" s="38"/>
      <c r="G9" s="38"/>
      <c r="H9" s="22"/>
      <c r="I9" s="21" t="s">
        <v>27</v>
      </c>
      <c r="J9" s="21"/>
      <c r="K9" s="21"/>
      <c r="L9" s="21"/>
      <c r="M9" s="21"/>
      <c r="N9" s="21"/>
      <c r="O9" s="22"/>
      <c r="P9" s="21" t="s">
        <v>28</v>
      </c>
      <c r="Q9" s="21"/>
      <c r="R9" s="21"/>
      <c r="S9" s="21"/>
      <c r="T9" s="21"/>
      <c r="U9" s="21"/>
    </row>
    <row r="10" spans="1:21" s="19" customFormat="1" ht="36" customHeight="1">
      <c r="A10" s="20"/>
      <c r="B10" s="18" t="s">
        <v>39</v>
      </c>
      <c r="C10" s="18"/>
      <c r="D10" s="18" t="s">
        <v>40</v>
      </c>
      <c r="E10" s="18"/>
      <c r="F10" s="18"/>
      <c r="G10" s="18"/>
      <c r="H10" s="23"/>
      <c r="I10" s="18" t="s">
        <v>42</v>
      </c>
      <c r="J10" s="18"/>
      <c r="K10" s="36" t="s">
        <v>43</v>
      </c>
      <c r="L10" s="36"/>
      <c r="M10" s="18"/>
      <c r="N10" s="18"/>
      <c r="O10" s="23"/>
      <c r="P10" s="37" t="s">
        <v>44</v>
      </c>
      <c r="Q10" s="37"/>
      <c r="R10" s="37" t="s">
        <v>47</v>
      </c>
      <c r="S10" s="37"/>
      <c r="T10" s="37"/>
      <c r="U10" s="37"/>
    </row>
    <row r="11" spans="1:55" s="19" customFormat="1" ht="46.5" customHeight="1">
      <c r="A11" s="24" t="s">
        <v>1</v>
      </c>
      <c r="B11" s="25" t="s">
        <v>14</v>
      </c>
      <c r="C11" s="25" t="s">
        <v>2</v>
      </c>
      <c r="D11" s="25" t="s">
        <v>14</v>
      </c>
      <c r="E11" s="25" t="s">
        <v>2</v>
      </c>
      <c r="F11" s="25" t="s">
        <v>3</v>
      </c>
      <c r="G11" s="25" t="s">
        <v>15</v>
      </c>
      <c r="H11" s="25"/>
      <c r="I11" s="25" t="s">
        <v>14</v>
      </c>
      <c r="J11" s="25" t="s">
        <v>2</v>
      </c>
      <c r="K11" s="25" t="s">
        <v>14</v>
      </c>
      <c r="L11" s="25" t="s">
        <v>2</v>
      </c>
      <c r="M11" s="25" t="s">
        <v>3</v>
      </c>
      <c r="N11" s="25" t="s">
        <v>15</v>
      </c>
      <c r="O11" s="25"/>
      <c r="P11" s="25" t="s">
        <v>14</v>
      </c>
      <c r="Q11" s="25" t="s">
        <v>2</v>
      </c>
      <c r="R11" s="25" t="s">
        <v>14</v>
      </c>
      <c r="S11" s="25" t="s">
        <v>2</v>
      </c>
      <c r="T11" s="25" t="s">
        <v>3</v>
      </c>
      <c r="U11" s="25" t="s">
        <v>15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21" ht="10.5" customHeight="1">
      <c r="A12" s="45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2" s="4" customFormat="1" ht="12">
      <c r="A13" s="5" t="s">
        <v>4</v>
      </c>
      <c r="B13" s="6">
        <f>+'vtas$nles'!B13+'vtas$imp'!B13</f>
        <v>1349201.303</v>
      </c>
      <c r="C13" s="7">
        <f aca="true" t="shared" si="0" ref="C13:C18">(B13/B$18)*100</f>
        <v>47.05715909359095</v>
      </c>
      <c r="D13" s="6">
        <f>+'vtas$nles'!D13+'vtas$imp'!D13</f>
        <v>813969.142</v>
      </c>
      <c r="E13" s="7">
        <f aca="true" t="shared" si="1" ref="E13:E18">(D13/D$18)*100</f>
        <v>43.00318529378164</v>
      </c>
      <c r="F13" s="7">
        <f aca="true" t="shared" si="2" ref="F13:F18">((D13-B13)/B13)*100</f>
        <v>-39.67029677557316</v>
      </c>
      <c r="G13" s="7">
        <f aca="true" t="shared" si="3" ref="G13:G19">+C13*F13/100</f>
        <v>-18.667714666581144</v>
      </c>
      <c r="H13" s="7"/>
      <c r="I13" s="6">
        <f>+'vtas$nles'!I13+'vtas$imp'!I13</f>
        <v>5232637.700999999</v>
      </c>
      <c r="J13" s="7">
        <f aca="true" t="shared" si="4" ref="J13:J18">(I13/I$18)*100</f>
        <v>48.127887154774186</v>
      </c>
      <c r="K13" s="6">
        <f>+'vtas$imp'!K13+'vtas$nles'!K13</f>
        <v>3388391.825</v>
      </c>
      <c r="L13" s="7">
        <f aca="true" t="shared" si="5" ref="L13:L18">(K13/K$18)*100</f>
        <v>44.01924150852278</v>
      </c>
      <c r="M13" s="7">
        <f aca="true" t="shared" si="6" ref="M13:M18">((K13-I13)/I13)*100</f>
        <v>-35.24505194860995</v>
      </c>
      <c r="N13" s="7">
        <f aca="true" t="shared" si="7" ref="N13:N19">+J13*M13/100</f>
        <v>-16.962698829468536</v>
      </c>
      <c r="O13" s="7"/>
      <c r="P13" s="6">
        <f>+'vtas$nles'!P13+'vtas$imp'!P13</f>
        <v>5232637.700999999</v>
      </c>
      <c r="Q13" s="7">
        <f>(P13/P18)*100</f>
        <v>48.127887154774186</v>
      </c>
      <c r="R13" s="6">
        <f>+'vtas$nles'!R13+'vtas$imp'!R13</f>
        <v>3388391.825</v>
      </c>
      <c r="S13" s="7">
        <f>(R13/R18)*100</f>
        <v>44.01924150852278</v>
      </c>
      <c r="T13" s="7">
        <f aca="true" t="shared" si="8" ref="T13:T19">((R13-P13)/P13)*100</f>
        <v>-35.24505194860995</v>
      </c>
      <c r="U13" s="7">
        <f aca="true" t="shared" si="9" ref="U13:U19">+Q13*T13/100</f>
        <v>-16.962698829468536</v>
      </c>
      <c r="V13" s="13"/>
    </row>
    <row r="14" spans="1:22" s="4" customFormat="1" ht="12">
      <c r="A14" s="1" t="s">
        <v>5</v>
      </c>
      <c r="B14" s="2">
        <f>+'vtas$nles'!B14+'vtas$imp'!B14</f>
        <v>446940.107</v>
      </c>
      <c r="C14" s="3">
        <f t="shared" si="0"/>
        <v>15.588282989084515</v>
      </c>
      <c r="D14" s="2">
        <f>+'vtas$nles'!D14+'vtas$imp'!D14</f>
        <v>417404.87</v>
      </c>
      <c r="E14" s="3">
        <f t="shared" si="1"/>
        <v>22.052112347935715</v>
      </c>
      <c r="F14" s="3">
        <f t="shared" si="2"/>
        <v>-6.608321011566774</v>
      </c>
      <c r="G14" s="3">
        <f t="shared" si="3"/>
        <v>-1.0301237801101613</v>
      </c>
      <c r="H14" s="3"/>
      <c r="I14" s="2">
        <f>+'vtas$nles'!I14+'vtas$imp'!I14</f>
        <v>1658799.506</v>
      </c>
      <c r="J14" s="3">
        <f t="shared" si="4"/>
        <v>15.257030965837009</v>
      </c>
      <c r="K14" s="2">
        <f>+'vtas$imp'!K14+'vtas$nles'!K14</f>
        <v>1455658.0359999998</v>
      </c>
      <c r="L14" s="3">
        <f t="shared" si="5"/>
        <v>18.91072991256138</v>
      </c>
      <c r="M14" s="3">
        <f t="shared" si="6"/>
        <v>-12.246294339082121</v>
      </c>
      <c r="N14" s="3">
        <f t="shared" si="7"/>
        <v>-1.868420919481304</v>
      </c>
      <c r="O14" s="3"/>
      <c r="P14" s="2">
        <f>+'vtas$nles'!P14+'vtas$imp'!P14</f>
        <v>1658799.506</v>
      </c>
      <c r="Q14" s="3">
        <f>(P14/P18)*100</f>
        <v>15.257030965837009</v>
      </c>
      <c r="R14" s="2">
        <f>+'vtas$nles'!R14+'vtas$imp'!R14</f>
        <v>1455658.0359999998</v>
      </c>
      <c r="S14" s="3">
        <f>(R14/R18)*100</f>
        <v>18.91072991256138</v>
      </c>
      <c r="T14" s="3">
        <f t="shared" si="8"/>
        <v>-12.246294339082121</v>
      </c>
      <c r="U14" s="3">
        <f t="shared" si="9"/>
        <v>-1.868420919481304</v>
      </c>
      <c r="V14" s="13"/>
    </row>
    <row r="15" spans="1:22" s="4" customFormat="1" ht="12">
      <c r="A15" s="5" t="s">
        <v>6</v>
      </c>
      <c r="B15" s="6">
        <f>+'vtas$nles'!B15+'vtas$imp'!B15</f>
        <v>419225.188</v>
      </c>
      <c r="C15" s="7">
        <f t="shared" si="0"/>
        <v>14.621647877074853</v>
      </c>
      <c r="D15" s="6">
        <f>+'vtas$nles'!D15+'vtas$imp'!D15</f>
        <v>317792.632</v>
      </c>
      <c r="E15" s="7">
        <f>(D15/D$18)*100</f>
        <v>16.789451508340548</v>
      </c>
      <c r="F15" s="7">
        <f t="shared" si="2"/>
        <v>-24.195243726624565</v>
      </c>
      <c r="G15" s="7">
        <f t="shared" si="3"/>
        <v>-3.5377433407070873</v>
      </c>
      <c r="H15" s="7"/>
      <c r="I15" s="6">
        <f>+'vtas$nles'!I15+'vtas$imp'!I15</f>
        <v>1530829.904</v>
      </c>
      <c r="J15" s="7">
        <f t="shared" si="4"/>
        <v>14.080013385751093</v>
      </c>
      <c r="K15" s="6">
        <f>+'vtas$imp'!K15+'vtas$nles'!K15</f>
        <v>1325593.718</v>
      </c>
      <c r="L15" s="7">
        <f t="shared" si="5"/>
        <v>17.221039663800582</v>
      </c>
      <c r="M15" s="7">
        <f t="shared" si="6"/>
        <v>-13.406857643930634</v>
      </c>
      <c r="N15" s="7">
        <f t="shared" si="7"/>
        <v>-1.8876873508740268</v>
      </c>
      <c r="O15" s="7"/>
      <c r="P15" s="6">
        <f>+'vtas$nles'!P15+'vtas$imp'!P15</f>
        <v>1530829.904</v>
      </c>
      <c r="Q15" s="7">
        <f>(P15/P18)*100</f>
        <v>14.080013385751093</v>
      </c>
      <c r="R15" s="6">
        <f>+'vtas$nles'!R15+'vtas$imp'!R15</f>
        <v>1325593.718</v>
      </c>
      <c r="S15" s="7">
        <f>(R15/R18)*100</f>
        <v>17.221039663800582</v>
      </c>
      <c r="T15" s="7">
        <f t="shared" si="8"/>
        <v>-13.406857643930634</v>
      </c>
      <c r="U15" s="7">
        <f t="shared" si="9"/>
        <v>-1.8876873508740268</v>
      </c>
      <c r="V15" s="13"/>
    </row>
    <row r="16" spans="1:22" s="4" customFormat="1" ht="12">
      <c r="A16" s="1" t="s">
        <v>7</v>
      </c>
      <c r="B16" s="2">
        <f>+'vtas$nles'!B16+'vtas$imp'!B16</f>
        <v>288159.272</v>
      </c>
      <c r="C16" s="3">
        <f t="shared" si="0"/>
        <v>10.05035844291454</v>
      </c>
      <c r="D16" s="2">
        <f>+'vtas$nles'!D16+'vtas$imp'!D16</f>
        <v>159584.76799999998</v>
      </c>
      <c r="E16" s="3">
        <f t="shared" si="1"/>
        <v>8.43109768449816</v>
      </c>
      <c r="F16" s="3">
        <f t="shared" si="2"/>
        <v>-44.61924931570483</v>
      </c>
      <c r="G16" s="3">
        <f t="shared" si="3"/>
        <v>-4.484394490766029</v>
      </c>
      <c r="H16" s="3"/>
      <c r="I16" s="2">
        <f>+'vtas$nles'!I16+'vtas$imp'!I16</f>
        <v>997963.604</v>
      </c>
      <c r="J16" s="3">
        <f t="shared" si="4"/>
        <v>9.178904113446427</v>
      </c>
      <c r="K16" s="2">
        <f>+'vtas$imp'!K16+'vtas$nles'!K16</f>
        <v>699803.773</v>
      </c>
      <c r="L16" s="3">
        <f t="shared" si="5"/>
        <v>9.091283677696412</v>
      </c>
      <c r="M16" s="3">
        <f t="shared" si="6"/>
        <v>-29.876824145181953</v>
      </c>
      <c r="N16" s="3">
        <f t="shared" si="7"/>
        <v>-2.742365040429261</v>
      </c>
      <c r="O16" s="3"/>
      <c r="P16" s="2">
        <f>+'vtas$nles'!P16+'vtas$imp'!P16</f>
        <v>997963.604</v>
      </c>
      <c r="Q16" s="3">
        <f>(P16/P18)*100</f>
        <v>9.178904113446427</v>
      </c>
      <c r="R16" s="2">
        <f>+'vtas$nles'!R16+'vtas$imp'!R16</f>
        <v>699803.773</v>
      </c>
      <c r="S16" s="3">
        <f>(R16/R18)*100</f>
        <v>9.091283677696412</v>
      </c>
      <c r="T16" s="3">
        <f t="shared" si="8"/>
        <v>-29.876824145181953</v>
      </c>
      <c r="U16" s="3">
        <f t="shared" si="9"/>
        <v>-2.742365040429261</v>
      </c>
      <c r="V16" s="13"/>
    </row>
    <row r="17" spans="1:22" s="4" customFormat="1" ht="12">
      <c r="A17" s="5" t="s">
        <v>8</v>
      </c>
      <c r="B17" s="6">
        <f>+'vtas$nles'!B17+'vtas$imp'!B17</f>
        <v>363628.308</v>
      </c>
      <c r="C17" s="7">
        <f t="shared" si="0"/>
        <v>12.68255159733513</v>
      </c>
      <c r="D17" s="6">
        <f>+'vtas$nles'!D17+'vtas$imp'!D17</f>
        <v>184059.86800000002</v>
      </c>
      <c r="E17" s="7">
        <f t="shared" si="1"/>
        <v>9.724153165443944</v>
      </c>
      <c r="F17" s="7">
        <f t="shared" si="2"/>
        <v>-49.3824149686388</v>
      </c>
      <c r="G17" s="7">
        <f t="shared" si="3"/>
        <v>-6.262950258407763</v>
      </c>
      <c r="H17" s="7"/>
      <c r="I17" s="6">
        <f>+'vtas$nles'!I17+'vtas$imp'!I17</f>
        <v>1452130.426</v>
      </c>
      <c r="J17" s="7">
        <f t="shared" si="4"/>
        <v>13.356164380191277</v>
      </c>
      <c r="K17" s="6">
        <f>+'vtas$imp'!K17+'vtas$nles'!K17</f>
        <v>828076.978</v>
      </c>
      <c r="L17" s="7">
        <f t="shared" si="5"/>
        <v>10.757705237418847</v>
      </c>
      <c r="M17" s="7">
        <f t="shared" si="6"/>
        <v>-42.9750273685127</v>
      </c>
      <c r="N17" s="7">
        <f t="shared" si="7"/>
        <v>-5.739815297770746</v>
      </c>
      <c r="O17" s="7"/>
      <c r="P17" s="6">
        <f>+'vtas$nles'!P17+'vtas$imp'!P17</f>
        <v>1452130.426</v>
      </c>
      <c r="Q17" s="7">
        <f>(P17/P18)*100</f>
        <v>13.356164380191277</v>
      </c>
      <c r="R17" s="6">
        <f>+'vtas$nles'!R17+'vtas$imp'!R17</f>
        <v>828076.978</v>
      </c>
      <c r="S17" s="7">
        <f>(R17/R18)*100</f>
        <v>10.757705237418847</v>
      </c>
      <c r="T17" s="7">
        <f t="shared" si="8"/>
        <v>-42.9750273685127</v>
      </c>
      <c r="U17" s="7">
        <f t="shared" si="9"/>
        <v>-5.739815297770746</v>
      </c>
      <c r="V17" s="13"/>
    </row>
    <row r="18" spans="1:22" s="4" customFormat="1" ht="12">
      <c r="A18" s="1" t="s">
        <v>9</v>
      </c>
      <c r="B18" s="2">
        <f>+'vtas$nles'!B18+'vtas$imp'!B18</f>
        <v>2867154.1780000003</v>
      </c>
      <c r="C18" s="3">
        <f t="shared" si="0"/>
        <v>100</v>
      </c>
      <c r="D18" s="2">
        <f>+'vtas$nles'!D18+'vtas$imp'!D18</f>
        <v>1892811.2799999998</v>
      </c>
      <c r="E18" s="3">
        <f t="shared" si="1"/>
        <v>100</v>
      </c>
      <c r="F18" s="3">
        <f t="shared" si="2"/>
        <v>-33.982926536572194</v>
      </c>
      <c r="G18" s="3">
        <f t="shared" si="3"/>
        <v>-33.982926536572194</v>
      </c>
      <c r="H18" s="3"/>
      <c r="I18" s="2">
        <f>+'vtas$nles'!I18+'vtas$imp'!I18</f>
        <v>10872361.141</v>
      </c>
      <c r="J18" s="3">
        <f t="shared" si="4"/>
        <v>100</v>
      </c>
      <c r="K18" s="2">
        <f>+'vtas$imp'!K18+'vtas$nles'!K18</f>
        <v>7697524.33</v>
      </c>
      <c r="L18" s="3">
        <f t="shared" si="5"/>
        <v>100</v>
      </c>
      <c r="M18" s="3">
        <f t="shared" si="6"/>
        <v>-29.200987438023883</v>
      </c>
      <c r="N18" s="3">
        <f t="shared" si="7"/>
        <v>-29.200987438023887</v>
      </c>
      <c r="O18" s="3"/>
      <c r="P18" s="2">
        <f>+'vtas$nles'!P18+'vtas$imp'!P18</f>
        <v>10872361.141</v>
      </c>
      <c r="Q18" s="3">
        <f>SUM(Q13:Q17)</f>
        <v>99.99999999999999</v>
      </c>
      <c r="R18" s="2">
        <f>+'vtas$nles'!R18+'vtas$imp'!R18</f>
        <v>7697524.33</v>
      </c>
      <c r="S18" s="3">
        <f>SUM(S13:S17)</f>
        <v>100</v>
      </c>
      <c r="T18" s="3">
        <f t="shared" si="8"/>
        <v>-29.200987438023883</v>
      </c>
      <c r="U18" s="3">
        <f t="shared" si="9"/>
        <v>-29.20098743802388</v>
      </c>
      <c r="V18" s="13"/>
    </row>
    <row r="19" spans="1:22" s="4" customFormat="1" ht="12">
      <c r="A19" s="8" t="s">
        <v>10</v>
      </c>
      <c r="B19" s="9">
        <f>+'vtas$nles'!B19+'vtas$imp'!B19</f>
        <v>1593750.727</v>
      </c>
      <c r="C19" s="10">
        <f>(B19/B$19)*100</f>
        <v>100</v>
      </c>
      <c r="D19" s="9">
        <f>+'vtas$nles'!D19+'vtas$imp'!D19</f>
        <v>1054308.568</v>
      </c>
      <c r="E19" s="10">
        <f>(D19/D$19)*100</f>
        <v>100</v>
      </c>
      <c r="F19" s="10">
        <f>((D19-B19)/B19)*100</f>
        <v>-33.84733571324671</v>
      </c>
      <c r="G19" s="10">
        <f t="shared" si="3"/>
        <v>-33.84733571324671</v>
      </c>
      <c r="H19" s="10"/>
      <c r="I19" s="9">
        <f>+'vtas$nles'!I19+'vtas$imp'!I19</f>
        <v>5967525.24</v>
      </c>
      <c r="J19" s="10">
        <f>(I19/I$19)*100</f>
        <v>100</v>
      </c>
      <c r="K19" s="9">
        <f>+'vtas$imp'!K19+'vtas$nles'!K19</f>
        <v>4315802.386</v>
      </c>
      <c r="L19" s="10">
        <f>(K19/K$19)*100</f>
        <v>100</v>
      </c>
      <c r="M19" s="10">
        <f>((K19-I19)/I19)*100</f>
        <v>-27.678523132647868</v>
      </c>
      <c r="N19" s="10">
        <f t="shared" si="7"/>
        <v>-27.678523132647868</v>
      </c>
      <c r="O19" s="10"/>
      <c r="P19" s="9">
        <f>+'vtas$nles'!P19+'vtas$imp'!P19</f>
        <v>5967525.24</v>
      </c>
      <c r="Q19" s="10">
        <f>(P19/P$19)*100</f>
        <v>100</v>
      </c>
      <c r="R19" s="9">
        <f>+'vtas$nles'!R19+'vtas$imp'!R19</f>
        <v>4315802.386</v>
      </c>
      <c r="S19" s="10">
        <f>(R19/R$19)*100</f>
        <v>100</v>
      </c>
      <c r="T19" s="10">
        <f t="shared" si="8"/>
        <v>-27.678523132647868</v>
      </c>
      <c r="U19" s="10">
        <f t="shared" si="9"/>
        <v>-27.678523132647868</v>
      </c>
      <c r="V19" s="13"/>
    </row>
    <row r="20" spans="1:15" s="4" customFormat="1" ht="13.5" customHeight="1">
      <c r="A20" s="4" t="s">
        <v>12</v>
      </c>
      <c r="D20" s="2"/>
      <c r="E20" s="46"/>
      <c r="L20" s="41"/>
      <c r="M20" s="41"/>
      <c r="O20" s="41"/>
    </row>
    <row r="21" spans="1:2" s="4" customFormat="1" ht="12">
      <c r="A21" s="4" t="s">
        <v>22</v>
      </c>
      <c r="B21" s="41"/>
    </row>
    <row r="22" spans="1:2" s="4" customFormat="1" ht="12">
      <c r="A22" s="4" t="s">
        <v>23</v>
      </c>
      <c r="B22" s="41"/>
    </row>
    <row r="23" spans="1:27" s="4" customFormat="1" ht="12">
      <c r="A23" s="4" t="s">
        <v>30</v>
      </c>
      <c r="I23" s="41"/>
      <c r="J23" s="41"/>
      <c r="K23" s="43"/>
      <c r="V23" s="1"/>
      <c r="W23" s="1"/>
      <c r="X23" s="1"/>
      <c r="Y23" s="1"/>
      <c r="Z23" s="1"/>
      <c r="AA23" s="1"/>
    </row>
    <row r="24" s="4" customFormat="1" ht="13.5">
      <c r="A24" s="44" t="s">
        <v>32</v>
      </c>
    </row>
    <row r="25" s="4" customFormat="1" ht="12">
      <c r="C25" s="46"/>
    </row>
    <row r="26" spans="3:5" ht="12.75">
      <c r="C26" s="47"/>
      <c r="D26" s="1"/>
      <c r="E26" s="48"/>
    </row>
    <row r="27" spans="4:5" ht="12.75">
      <c r="D27" s="1"/>
      <c r="E27" s="48"/>
    </row>
    <row r="28" spans="3:5" ht="12.75">
      <c r="C28" s="48"/>
      <c r="D28" s="1"/>
      <c r="E28" s="48"/>
    </row>
    <row r="29" spans="3:5" ht="12.75">
      <c r="C29" s="48"/>
      <c r="D29" s="1"/>
      <c r="E29" s="48"/>
    </row>
    <row r="30" spans="3:5" ht="12.75">
      <c r="C30" s="48"/>
      <c r="D30" s="1"/>
      <c r="E30" s="48"/>
    </row>
    <row r="31" ht="12.75">
      <c r="C31" s="48"/>
    </row>
    <row r="32" ht="12.75">
      <c r="C32" s="48"/>
    </row>
    <row r="33" ht="12.75">
      <c r="C33" s="48"/>
    </row>
  </sheetData>
  <mergeCells count="4">
    <mergeCell ref="P10:Q10"/>
    <mergeCell ref="K10:L10"/>
    <mergeCell ref="R10:U10"/>
    <mergeCell ref="B9:G9"/>
  </mergeCells>
  <printOptions horizontalCentered="1" verticalCentered="1"/>
  <pageMargins left="0.54" right="0.7874015748031497" top="0.89" bottom="0.46" header="0.5118110236220472" footer="0.5118110236220472"/>
  <pageSetup fitToHeight="1" fitToWidth="1" horizontalDpi="300" verticalDpi="300" orientation="landscape" scale="59" r:id="rId2"/>
  <headerFooter alignWithMargins="0">
    <oddFooter>&amp;R&amp;8El Departamento  Administrativo Nacional de Estadística DANE se reserva los derechos de autor
Ley 23 82 / ley 44 93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23"/>
  <sheetViews>
    <sheetView zoomScaleSheetLayoutView="100" workbookViewId="0" topLeftCell="A1">
      <selection activeCell="C37" sqref="C37"/>
    </sheetView>
  </sheetViews>
  <sheetFormatPr defaultColWidth="11.421875" defaultRowHeight="12.75"/>
  <cols>
    <col min="1" max="1" width="25.140625" style="12" customWidth="1"/>
    <col min="2" max="2" width="9.00390625" style="12" customWidth="1"/>
    <col min="3" max="3" width="12.7109375" style="12" customWidth="1"/>
    <col min="4" max="4" width="12.57421875" style="12" customWidth="1"/>
    <col min="5" max="5" width="10.57421875" style="12" customWidth="1"/>
    <col min="6" max="6" width="11.421875" style="12" customWidth="1"/>
    <col min="7" max="7" width="8.00390625" style="12" customWidth="1"/>
    <col min="8" max="8" width="1.8515625" style="12" customWidth="1"/>
    <col min="9" max="9" width="10.421875" style="12" customWidth="1"/>
    <col min="10" max="10" width="10.7109375" style="12" customWidth="1"/>
    <col min="11" max="11" width="8.7109375" style="12" customWidth="1"/>
    <col min="12" max="12" width="10.421875" style="12" customWidth="1"/>
    <col min="13" max="13" width="8.8515625" style="12" customWidth="1"/>
    <col min="14" max="14" width="10.28125" style="12" customWidth="1"/>
    <col min="15" max="15" width="2.28125" style="12" customWidth="1"/>
    <col min="16" max="16" width="10.421875" style="12" customWidth="1"/>
    <col min="17" max="17" width="11.00390625" style="12" customWidth="1"/>
    <col min="18" max="18" width="9.28125" style="12" customWidth="1"/>
    <col min="19" max="19" width="9.00390625" style="12" customWidth="1"/>
    <col min="20" max="20" width="9.140625" style="12" customWidth="1"/>
    <col min="21" max="21" width="8.28125" style="12" customWidth="1"/>
    <col min="22" max="16384" width="11.421875" style="12" customWidth="1"/>
  </cols>
  <sheetData>
    <row r="1" ht="57.75" customHeight="1"/>
    <row r="2" ht="15.75" customHeight="1"/>
    <row r="3" spans="1:14" s="40" customFormat="1" ht="15">
      <c r="A3" s="17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40" customFormat="1" ht="17.25">
      <c r="A4" s="17" t="s">
        <v>35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s="40" customFormat="1" ht="15">
      <c r="A5" s="17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40" customFormat="1" ht="15">
      <c r="A6" s="17" t="s">
        <v>17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="40" customFormat="1" ht="15">
      <c r="A7" s="17" t="s">
        <v>41</v>
      </c>
    </row>
    <row r="8" spans="1:21" s="19" customFormat="1" ht="12">
      <c r="A8" s="18"/>
      <c r="B8" s="18"/>
      <c r="G8" s="18"/>
      <c r="H8" s="18"/>
      <c r="I8" s="18"/>
      <c r="J8" s="18"/>
      <c r="K8" s="50"/>
      <c r="L8" s="50"/>
      <c r="M8" s="50"/>
      <c r="N8" s="50"/>
      <c r="O8" s="18"/>
      <c r="P8" s="18"/>
      <c r="Q8" s="18"/>
      <c r="R8" s="35" t="s">
        <v>20</v>
      </c>
      <c r="S8" s="35"/>
      <c r="T8" s="35"/>
      <c r="U8" s="35"/>
    </row>
    <row r="9" spans="1:21" s="19" customFormat="1" ht="12">
      <c r="A9" s="21"/>
      <c r="B9" s="38" t="s">
        <v>0</v>
      </c>
      <c r="C9" s="38"/>
      <c r="D9" s="38"/>
      <c r="E9" s="38"/>
      <c r="F9" s="38"/>
      <c r="G9" s="38"/>
      <c r="H9" s="22"/>
      <c r="I9" s="21" t="s">
        <v>27</v>
      </c>
      <c r="J9" s="21"/>
      <c r="K9" s="21"/>
      <c r="L9" s="21"/>
      <c r="M9" s="21"/>
      <c r="N9" s="21"/>
      <c r="O9" s="22"/>
      <c r="P9" s="21" t="s">
        <v>28</v>
      </c>
      <c r="Q9" s="21"/>
      <c r="R9" s="21"/>
      <c r="S9" s="21"/>
      <c r="T9" s="21"/>
      <c r="U9" s="21"/>
    </row>
    <row r="10" spans="1:21" s="19" customFormat="1" ht="36" customHeight="1">
      <c r="A10" s="20"/>
      <c r="B10" s="18" t="s">
        <v>39</v>
      </c>
      <c r="C10" s="18"/>
      <c r="D10" s="18" t="s">
        <v>40</v>
      </c>
      <c r="E10" s="18"/>
      <c r="F10" s="18"/>
      <c r="G10" s="18"/>
      <c r="H10" s="23"/>
      <c r="I10" s="18" t="s">
        <v>42</v>
      </c>
      <c r="J10" s="18"/>
      <c r="K10" s="36" t="s">
        <v>43</v>
      </c>
      <c r="L10" s="36"/>
      <c r="M10" s="18"/>
      <c r="N10" s="18"/>
      <c r="O10" s="23"/>
      <c r="P10" s="37" t="s">
        <v>44</v>
      </c>
      <c r="Q10" s="37"/>
      <c r="R10" s="37" t="s">
        <v>48</v>
      </c>
      <c r="S10" s="37"/>
      <c r="T10" s="37"/>
      <c r="U10" s="37"/>
    </row>
    <row r="11" spans="1:55" s="19" customFormat="1" ht="46.5" customHeight="1">
      <c r="A11" s="24" t="s">
        <v>1</v>
      </c>
      <c r="B11" s="25" t="s">
        <v>14</v>
      </c>
      <c r="C11" s="25" t="s">
        <v>2</v>
      </c>
      <c r="D11" s="25" t="s">
        <v>14</v>
      </c>
      <c r="E11" s="25" t="s">
        <v>2</v>
      </c>
      <c r="F11" s="25" t="s">
        <v>3</v>
      </c>
      <c r="G11" s="25" t="s">
        <v>15</v>
      </c>
      <c r="H11" s="25"/>
      <c r="I11" s="25" t="s">
        <v>14</v>
      </c>
      <c r="J11" s="25" t="s">
        <v>2</v>
      </c>
      <c r="K11" s="25" t="s">
        <v>14</v>
      </c>
      <c r="L11" s="25" t="s">
        <v>2</v>
      </c>
      <c r="M11" s="25" t="s">
        <v>3</v>
      </c>
      <c r="N11" s="25" t="s">
        <v>15</v>
      </c>
      <c r="O11" s="25"/>
      <c r="P11" s="25" t="s">
        <v>14</v>
      </c>
      <c r="Q11" s="25" t="s">
        <v>2</v>
      </c>
      <c r="R11" s="25" t="s">
        <v>14</v>
      </c>
      <c r="S11" s="25" t="s">
        <v>2</v>
      </c>
      <c r="T11" s="25" t="s">
        <v>3</v>
      </c>
      <c r="U11" s="25" t="s">
        <v>15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21" ht="12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4" customFormat="1" ht="12">
      <c r="A13" s="5" t="s">
        <v>4</v>
      </c>
      <c r="B13" s="6">
        <f>'[1]vehículos-unidad'!$T5</f>
        <v>37379</v>
      </c>
      <c r="C13" s="7">
        <f>(B13/B18)*100</f>
        <v>77.51762754043965</v>
      </c>
      <c r="D13" s="6">
        <f>'[1]vehículos-unidad'!$Y5</f>
        <v>24086</v>
      </c>
      <c r="E13" s="7">
        <f>(D13/D18)*100</f>
        <v>78.24448559269726</v>
      </c>
      <c r="F13" s="7">
        <f aca="true" t="shared" si="0" ref="F13:F18">((D13-B13)/B13)*100</f>
        <v>-35.56274913721608</v>
      </c>
      <c r="G13" s="7">
        <f aca="true" t="shared" si="1" ref="G13:G18">+C13*F13/100</f>
        <v>-27.567399419328076</v>
      </c>
      <c r="H13" s="7"/>
      <c r="I13" s="6">
        <f>SUM('[1]vehículos-unidad'!$Q5:T5)</f>
        <v>135816</v>
      </c>
      <c r="J13" s="7">
        <f>(I13/I18)*100</f>
        <v>76.0775922430163</v>
      </c>
      <c r="K13" s="6">
        <f>SUM('[1]vehículos-unidad'!$V5:Y5)</f>
        <v>89867</v>
      </c>
      <c r="L13" s="7">
        <f>+K13/K18*100</f>
        <v>76.53726919670233</v>
      </c>
      <c r="M13" s="7">
        <f aca="true" t="shared" si="2" ref="M13:M18">((K13-I13)/I13)*100</f>
        <v>-33.831801849561174</v>
      </c>
      <c r="N13" s="7">
        <f aca="true" t="shared" si="3" ref="N13:N18">+J13*M13/100</f>
        <v>-25.738420259574397</v>
      </c>
      <c r="O13" s="7"/>
      <c r="P13" s="6">
        <f aca="true" t="shared" si="4" ref="P13:P18">I13</f>
        <v>135816</v>
      </c>
      <c r="Q13" s="7">
        <f>(P13/P18)*100</f>
        <v>76.0775922430163</v>
      </c>
      <c r="R13" s="6">
        <f aca="true" t="shared" si="5" ref="R13:R18">K13</f>
        <v>89867</v>
      </c>
      <c r="S13" s="7">
        <f>(R13/R18)*100</f>
        <v>76.53726919670233</v>
      </c>
      <c r="T13" s="7">
        <f aca="true" t="shared" si="6" ref="T13:T18">((R13-P13)/P13)*100</f>
        <v>-33.831801849561174</v>
      </c>
      <c r="U13" s="7">
        <f>+Q13*T13/100</f>
        <v>-25.738420259574397</v>
      </c>
    </row>
    <row r="14" spans="1:21" s="4" customFormat="1" ht="12" customHeight="1">
      <c r="A14" s="1" t="s">
        <v>5</v>
      </c>
      <c r="B14" s="2">
        <f>'[1]vehículos-unidad'!$T6</f>
        <v>3382</v>
      </c>
      <c r="C14" s="3">
        <f>(B14/B18)*100</f>
        <v>7.013687266694317</v>
      </c>
      <c r="D14" s="2">
        <f>'[1]vehículos-unidad'!$Y6</f>
        <v>1768</v>
      </c>
      <c r="E14" s="3">
        <f>(D14/D18)*100</f>
        <v>5.743429815157717</v>
      </c>
      <c r="F14" s="3">
        <f t="shared" si="0"/>
        <v>-47.72324068598463</v>
      </c>
      <c r="G14" s="3">
        <f t="shared" si="1"/>
        <v>-3.3471588552467857</v>
      </c>
      <c r="H14" s="3"/>
      <c r="I14" s="2">
        <f>SUM('[1]vehículos-unidad'!$Q6:T6)</f>
        <v>12241</v>
      </c>
      <c r="J14" s="3">
        <f>(I14/I18)*100</f>
        <v>6.85681956946724</v>
      </c>
      <c r="K14" s="2">
        <f>SUM('[1]vehículos-unidad'!$V6:Y6)</f>
        <v>6365</v>
      </c>
      <c r="L14" s="3">
        <f>+K14/K18*100</f>
        <v>5.42089664100293</v>
      </c>
      <c r="M14" s="3">
        <f t="shared" si="2"/>
        <v>-48.00261416550936</v>
      </c>
      <c r="N14" s="3">
        <f t="shared" si="3"/>
        <v>-3.291452641956499</v>
      </c>
      <c r="O14" s="3"/>
      <c r="P14" s="2">
        <f t="shared" si="4"/>
        <v>12241</v>
      </c>
      <c r="Q14" s="3">
        <f>(P14/P18)*100</f>
        <v>6.85681956946724</v>
      </c>
      <c r="R14" s="2">
        <f t="shared" si="5"/>
        <v>6365</v>
      </c>
      <c r="S14" s="3">
        <f>(R14/R18)*100</f>
        <v>5.42089664100293</v>
      </c>
      <c r="T14" s="3">
        <f t="shared" si="6"/>
        <v>-48.00261416550936</v>
      </c>
      <c r="U14" s="3">
        <f>+Q14*T14/100</f>
        <v>-3.291452641956499</v>
      </c>
    </row>
    <row r="15" spans="1:21" s="4" customFormat="1" ht="12">
      <c r="A15" s="5" t="s">
        <v>6</v>
      </c>
      <c r="B15" s="6">
        <f>'[1]vehículos-unidad'!$T7</f>
        <v>1098</v>
      </c>
      <c r="C15" s="7">
        <f>(B15/B18)*100</f>
        <v>2.2770634591455825</v>
      </c>
      <c r="D15" s="6">
        <f>'[1]vehículos-unidad'!$Y7</f>
        <v>1412</v>
      </c>
      <c r="E15" s="7">
        <f>(D15/D18)*100</f>
        <v>4.586947341064874</v>
      </c>
      <c r="F15" s="7">
        <f t="shared" si="0"/>
        <v>28.59744990892532</v>
      </c>
      <c r="G15" s="7">
        <f t="shared" si="1"/>
        <v>0.6511820821236002</v>
      </c>
      <c r="H15" s="7"/>
      <c r="I15" s="6">
        <f>SUM('[1]vehículos-unidad'!$Q7:T7)</f>
        <v>4464</v>
      </c>
      <c r="J15" s="7">
        <f>(I15/I18)*100</f>
        <v>2.5005181405197088</v>
      </c>
      <c r="K15" s="6">
        <f>SUM('[1]vehículos-unidad'!$V7:Y7)</f>
        <v>5081</v>
      </c>
      <c r="L15" s="7">
        <f>+K15/K18*100</f>
        <v>4.327348913265654</v>
      </c>
      <c r="M15" s="7">
        <f t="shared" si="2"/>
        <v>13.821684587813621</v>
      </c>
      <c r="N15" s="7">
        <f t="shared" si="3"/>
        <v>0.3456137304436963</v>
      </c>
      <c r="O15" s="7"/>
      <c r="P15" s="6">
        <f t="shared" si="4"/>
        <v>4464</v>
      </c>
      <c r="Q15" s="7">
        <f>(P15/P18)*100</f>
        <v>2.5005181405197088</v>
      </c>
      <c r="R15" s="6">
        <f t="shared" si="5"/>
        <v>5081</v>
      </c>
      <c r="S15" s="7">
        <f>(R15/R18)*100</f>
        <v>4.327348913265654</v>
      </c>
      <c r="T15" s="7">
        <f t="shared" si="6"/>
        <v>13.821684587813621</v>
      </c>
      <c r="U15" s="7">
        <f>+Q15*T15/100</f>
        <v>0.3456137304436963</v>
      </c>
    </row>
    <row r="16" spans="1:21" s="4" customFormat="1" ht="12" customHeight="1">
      <c r="A16" s="1" t="s">
        <v>7</v>
      </c>
      <c r="B16" s="2">
        <f>'[1]vehículos-unidad'!$T8</f>
        <v>2435</v>
      </c>
      <c r="C16" s="3">
        <f>(B16/B18)*100</f>
        <v>5.0497718788884285</v>
      </c>
      <c r="D16" s="2">
        <f>'[1]vehículos-unidad'!$Y8</f>
        <v>1609</v>
      </c>
      <c r="E16" s="3">
        <f>(D16/D18)*100</f>
        <v>5.226910957346587</v>
      </c>
      <c r="F16" s="3">
        <f t="shared" si="0"/>
        <v>-33.921971252566735</v>
      </c>
      <c r="G16" s="3">
        <f t="shared" si="1"/>
        <v>-1.7129821650767318</v>
      </c>
      <c r="H16" s="3"/>
      <c r="I16" s="2">
        <f>SUM('[1]vehículos-unidad'!$Q8:T8)</f>
        <v>11596</v>
      </c>
      <c r="J16" s="3">
        <f>(I16/I18)*100</f>
        <v>6.495521585453975</v>
      </c>
      <c r="K16" s="2">
        <f>SUM('[1]vehículos-unidad'!$V8:Y8)</f>
        <v>6360</v>
      </c>
      <c r="L16" s="3">
        <f>+K16/K18*100</f>
        <v>5.416638277577161</v>
      </c>
      <c r="M16" s="3">
        <f t="shared" si="2"/>
        <v>-45.15350120731287</v>
      </c>
      <c r="N16" s="3">
        <f t="shared" si="3"/>
        <v>-2.9329554175092287</v>
      </c>
      <c r="O16" s="3"/>
      <c r="P16" s="2">
        <f t="shared" si="4"/>
        <v>11596</v>
      </c>
      <c r="Q16" s="3">
        <f>(P16/P18)*100</f>
        <v>6.495521585453975</v>
      </c>
      <c r="R16" s="2">
        <f t="shared" si="5"/>
        <v>6360</v>
      </c>
      <c r="S16" s="3">
        <f>(R16/R18)*100</f>
        <v>5.416638277577161</v>
      </c>
      <c r="T16" s="3">
        <f t="shared" si="6"/>
        <v>-45.15350120731287</v>
      </c>
      <c r="U16" s="3">
        <f>+Q16*T16/100</f>
        <v>-2.9329554175092287</v>
      </c>
    </row>
    <row r="17" spans="1:21" s="4" customFormat="1" ht="12">
      <c r="A17" s="5" t="s">
        <v>8</v>
      </c>
      <c r="B17" s="6">
        <f>'[1]vehículos-unidad'!$T9</f>
        <v>3926</v>
      </c>
      <c r="C17" s="7">
        <f>(B17/B18)*100</f>
        <v>8.14184985483202</v>
      </c>
      <c r="D17" s="6">
        <f>'[1]vehículos-unidad'!$Y9</f>
        <v>1908</v>
      </c>
      <c r="E17" s="7">
        <f>(D17/D18)*100</f>
        <v>6.198226293733555</v>
      </c>
      <c r="F17" s="7">
        <f t="shared" si="0"/>
        <v>-51.400916963830866</v>
      </c>
      <c r="G17" s="7">
        <f t="shared" si="1"/>
        <v>-4.1849854832019915</v>
      </c>
      <c r="H17" s="7"/>
      <c r="I17" s="6">
        <f>SUM('[1]vehículos-unidad'!$Q9:T9)</f>
        <v>14406</v>
      </c>
      <c r="J17" s="7">
        <f>(I17/I18)*100</f>
        <v>8.069548461542771</v>
      </c>
      <c r="K17" s="6">
        <f>SUM('[1]vehículos-unidad'!$V9:Y9)</f>
        <v>9743</v>
      </c>
      <c r="L17" s="7">
        <f>+K17/K18*100</f>
        <v>8.297846971451932</v>
      </c>
      <c r="M17" s="7">
        <f t="shared" si="2"/>
        <v>-32.36845758711648</v>
      </c>
      <c r="N17" s="7">
        <f t="shared" si="3"/>
        <v>-2.6119883712462824</v>
      </c>
      <c r="O17" s="7"/>
      <c r="P17" s="6">
        <f t="shared" si="4"/>
        <v>14406</v>
      </c>
      <c r="Q17" s="7">
        <f>(P17/P18)*100</f>
        <v>8.069548461542771</v>
      </c>
      <c r="R17" s="6">
        <f t="shared" si="5"/>
        <v>9743</v>
      </c>
      <c r="S17" s="7">
        <f>(R17/R18)*100</f>
        <v>8.297846971451932</v>
      </c>
      <c r="T17" s="7">
        <f t="shared" si="6"/>
        <v>-32.36845758711648</v>
      </c>
      <c r="U17" s="7">
        <f>+Q17*T17/100</f>
        <v>-2.6119883712462824</v>
      </c>
    </row>
    <row r="18" spans="1:21" s="4" customFormat="1" ht="12" customHeight="1">
      <c r="A18" s="1" t="s">
        <v>11</v>
      </c>
      <c r="B18" s="2">
        <f>'[1]vehículos-unidad'!$T10</f>
        <v>48220</v>
      </c>
      <c r="C18" s="3">
        <f>(B18/B18)*100</f>
        <v>100</v>
      </c>
      <c r="D18" s="2">
        <f>'[1]vehículos-unidad'!$Y10</f>
        <v>30783</v>
      </c>
      <c r="E18" s="3">
        <f>(D18/D18)*100</f>
        <v>100</v>
      </c>
      <c r="F18" s="3">
        <f t="shared" si="0"/>
        <v>-36.161343840729984</v>
      </c>
      <c r="G18" s="3">
        <f t="shared" si="1"/>
        <v>-36.161343840729984</v>
      </c>
      <c r="H18" s="3"/>
      <c r="I18" s="2">
        <f>SUM('[1]vehículos-unidad'!$Q10:T10)</f>
        <v>178523</v>
      </c>
      <c r="J18" s="3">
        <f>(I18/I18)*100</f>
        <v>100</v>
      </c>
      <c r="K18" s="2">
        <f>SUM('[1]vehículos-unidad'!$V10:Y10)</f>
        <v>117416</v>
      </c>
      <c r="L18" s="3">
        <f>(K18/K18)*100</f>
        <v>100</v>
      </c>
      <c r="M18" s="3">
        <f t="shared" si="2"/>
        <v>-34.22920295984271</v>
      </c>
      <c r="N18" s="3">
        <f t="shared" si="3"/>
        <v>-34.22920295984271</v>
      </c>
      <c r="O18" s="3"/>
      <c r="P18" s="2">
        <f t="shared" si="4"/>
        <v>178523</v>
      </c>
      <c r="Q18" s="3">
        <f>(P18/P18)*100</f>
        <v>100</v>
      </c>
      <c r="R18" s="2">
        <f t="shared" si="5"/>
        <v>117416</v>
      </c>
      <c r="S18" s="3">
        <f>(R18/R18)*100</f>
        <v>100</v>
      </c>
      <c r="T18" s="3">
        <f t="shared" si="6"/>
        <v>-34.22920295984271</v>
      </c>
      <c r="U18" s="3">
        <f>SUM(U13:U17)</f>
        <v>-34.229202959842716</v>
      </c>
    </row>
    <row r="19" spans="1:21" s="4" customFormat="1" ht="12">
      <c r="A19" s="8" t="s">
        <v>12</v>
      </c>
      <c r="B19" s="9"/>
      <c r="C19" s="10"/>
      <c r="D19" s="9"/>
      <c r="E19" s="10"/>
      <c r="F19" s="10"/>
      <c r="G19" s="10"/>
      <c r="H19" s="10"/>
      <c r="I19" s="9"/>
      <c r="J19" s="10"/>
      <c r="K19" s="9"/>
      <c r="L19" s="10"/>
      <c r="M19" s="10"/>
      <c r="N19" s="10"/>
      <c r="O19" s="10"/>
      <c r="P19" s="9"/>
      <c r="Q19" s="10"/>
      <c r="R19" s="9"/>
      <c r="S19" s="10"/>
      <c r="T19" s="10"/>
      <c r="U19" s="10"/>
    </row>
    <row r="20" s="4" customFormat="1" ht="12">
      <c r="A20" s="4" t="s">
        <v>22</v>
      </c>
    </row>
    <row r="21" s="4" customFormat="1" ht="12">
      <c r="A21" s="4" t="s">
        <v>23</v>
      </c>
    </row>
    <row r="22" spans="1:27" s="4" customFormat="1" ht="12">
      <c r="A22" s="4" t="s">
        <v>30</v>
      </c>
      <c r="I22" s="41"/>
      <c r="J22" s="41"/>
      <c r="K22" s="43"/>
      <c r="V22" s="1"/>
      <c r="W22" s="1"/>
      <c r="X22" s="1"/>
      <c r="Y22" s="1"/>
      <c r="Z22" s="1"/>
      <c r="AA22" s="1"/>
    </row>
    <row r="23" s="4" customFormat="1" ht="13.5">
      <c r="A23" s="44" t="s">
        <v>32</v>
      </c>
    </row>
    <row r="24" s="4" customFormat="1" ht="12"/>
  </sheetData>
  <mergeCells count="6">
    <mergeCell ref="B9:G9"/>
    <mergeCell ref="K8:N8"/>
    <mergeCell ref="P10:Q10"/>
    <mergeCell ref="R8:U8"/>
    <mergeCell ref="K10:L10"/>
    <mergeCell ref="R10:U10"/>
  </mergeCells>
  <printOptions horizontalCentered="1" verticalCentered="1"/>
  <pageMargins left="0.47" right="0.25" top="1.07" bottom="0.49" header="0.5118110236220472" footer="0.5118110236220472"/>
  <pageSetup fitToHeight="1" fitToWidth="1" horizontalDpi="300" verticalDpi="300" orientation="landscape" scale="63" r:id="rId2"/>
  <headerFooter alignWithMargins="0">
    <oddFooter>&amp;R&amp;8El Departamento  Administrativo Nacional de Estadística DANE se reserva los derechos de autor
Ley 23 82 / ley 44 93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23"/>
  <sheetViews>
    <sheetView zoomScaleSheetLayoutView="100" workbookViewId="0" topLeftCell="A1">
      <pane xSplit="1" topLeftCell="K1" activePane="topRight" state="frozen"/>
      <selection pane="topLeft" activeCell="A20" sqref="A20"/>
      <selection pane="topRight" activeCell="M38" sqref="M38"/>
    </sheetView>
  </sheetViews>
  <sheetFormatPr defaultColWidth="11.421875" defaultRowHeight="12.75"/>
  <cols>
    <col min="1" max="1" width="25.140625" style="12" customWidth="1"/>
    <col min="2" max="2" width="8.57421875" style="12" customWidth="1"/>
    <col min="3" max="3" width="10.8515625" style="12" customWidth="1"/>
    <col min="4" max="4" width="8.7109375" style="12" customWidth="1"/>
    <col min="5" max="5" width="10.421875" style="12" customWidth="1"/>
    <col min="6" max="6" width="8.57421875" style="12" customWidth="1"/>
    <col min="7" max="7" width="7.57421875" style="12" customWidth="1"/>
    <col min="8" max="8" width="2.140625" style="12" customWidth="1"/>
    <col min="9" max="9" width="10.28125" style="12" customWidth="1"/>
    <col min="10" max="10" width="12.421875" style="12" customWidth="1"/>
    <col min="11" max="11" width="9.140625" style="12" customWidth="1"/>
    <col min="12" max="12" width="11.140625" style="12" customWidth="1"/>
    <col min="13" max="13" width="12.7109375" style="12" customWidth="1"/>
    <col min="14" max="14" width="11.57421875" style="12" customWidth="1"/>
    <col min="15" max="15" width="1.8515625" style="12" customWidth="1"/>
    <col min="16" max="16" width="11.421875" style="12" customWidth="1"/>
    <col min="17" max="17" width="10.421875" style="12" customWidth="1"/>
    <col min="18" max="18" width="11.421875" style="12" customWidth="1"/>
    <col min="19" max="19" width="9.00390625" style="12" customWidth="1"/>
    <col min="20" max="16384" width="11.421875" style="12" customWidth="1"/>
  </cols>
  <sheetData>
    <row r="1" ht="57.75" customHeight="1"/>
    <row r="2" ht="14.25" customHeight="1"/>
    <row r="3" spans="1:14" s="16" customFormat="1" ht="13.5" customHeight="1">
      <c r="A3" s="14" t="s">
        <v>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6" customFormat="1" ht="13.5" customHeight="1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6" customFormat="1" ht="12.75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16" customFormat="1" ht="12.75">
      <c r="A6" s="14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="16" customFormat="1" ht="15">
      <c r="A7" s="17" t="s">
        <v>41</v>
      </c>
    </row>
    <row r="8" spans="1:21" s="19" customFormat="1" ht="12">
      <c r="A8" s="18"/>
      <c r="B8" s="18"/>
      <c r="G8" s="18"/>
      <c r="H8" s="18"/>
      <c r="I8" s="18"/>
      <c r="J8" s="18"/>
      <c r="K8" s="36"/>
      <c r="L8" s="36"/>
      <c r="M8" s="36"/>
      <c r="N8" s="36"/>
      <c r="O8" s="18"/>
      <c r="P8" s="18"/>
      <c r="Q8" s="18"/>
      <c r="R8" s="35" t="s">
        <v>20</v>
      </c>
      <c r="S8" s="35"/>
      <c r="T8" s="35"/>
      <c r="U8" s="35"/>
    </row>
    <row r="9" spans="1:21" s="19" customFormat="1" ht="12">
      <c r="A9" s="21"/>
      <c r="B9" s="38" t="s">
        <v>0</v>
      </c>
      <c r="C9" s="38"/>
      <c r="D9" s="38"/>
      <c r="E9" s="38"/>
      <c r="F9" s="38"/>
      <c r="G9" s="38"/>
      <c r="H9" s="22"/>
      <c r="I9" s="21" t="s">
        <v>27</v>
      </c>
      <c r="J9" s="21"/>
      <c r="K9" s="21"/>
      <c r="L9" s="21"/>
      <c r="M9" s="21"/>
      <c r="N9" s="21"/>
      <c r="O9" s="22"/>
      <c r="P9" s="21" t="s">
        <v>28</v>
      </c>
      <c r="Q9" s="21"/>
      <c r="R9" s="21"/>
      <c r="S9" s="21"/>
      <c r="T9" s="21"/>
      <c r="U9" s="21"/>
    </row>
    <row r="10" spans="1:21" s="19" customFormat="1" ht="36" customHeight="1">
      <c r="A10" s="20"/>
      <c r="B10" s="18" t="s">
        <v>39</v>
      </c>
      <c r="C10" s="18"/>
      <c r="D10" s="18" t="s">
        <v>40</v>
      </c>
      <c r="E10" s="18"/>
      <c r="F10" s="18"/>
      <c r="G10" s="18"/>
      <c r="H10" s="23"/>
      <c r="I10" s="18" t="s">
        <v>42</v>
      </c>
      <c r="J10" s="18"/>
      <c r="K10" s="36" t="s">
        <v>43</v>
      </c>
      <c r="L10" s="36"/>
      <c r="M10" s="18"/>
      <c r="N10" s="18"/>
      <c r="O10" s="23"/>
      <c r="P10" s="37" t="s">
        <v>44</v>
      </c>
      <c r="Q10" s="37"/>
      <c r="R10" s="37" t="s">
        <v>49</v>
      </c>
      <c r="S10" s="37"/>
      <c r="T10" s="37"/>
      <c r="U10" s="37"/>
    </row>
    <row r="11" spans="1:55" s="19" customFormat="1" ht="46.5" customHeight="1">
      <c r="A11" s="24" t="s">
        <v>1</v>
      </c>
      <c r="B11" s="25" t="s">
        <v>14</v>
      </c>
      <c r="C11" s="25" t="s">
        <v>2</v>
      </c>
      <c r="D11" s="25" t="s">
        <v>14</v>
      </c>
      <c r="E11" s="25" t="s">
        <v>2</v>
      </c>
      <c r="F11" s="25" t="s">
        <v>3</v>
      </c>
      <c r="G11" s="25" t="s">
        <v>15</v>
      </c>
      <c r="H11" s="25"/>
      <c r="I11" s="25" t="s">
        <v>14</v>
      </c>
      <c r="J11" s="25" t="s">
        <v>2</v>
      </c>
      <c r="K11" s="25" t="s">
        <v>14</v>
      </c>
      <c r="L11" s="25" t="s">
        <v>2</v>
      </c>
      <c r="M11" s="25" t="s">
        <v>3</v>
      </c>
      <c r="N11" s="25" t="s">
        <v>15</v>
      </c>
      <c r="O11" s="25"/>
      <c r="P11" s="25" t="s">
        <v>14</v>
      </c>
      <c r="Q11" s="25" t="s">
        <v>2</v>
      </c>
      <c r="R11" s="25" t="s">
        <v>14</v>
      </c>
      <c r="S11" s="25" t="s">
        <v>2</v>
      </c>
      <c r="T11" s="25" t="s">
        <v>3</v>
      </c>
      <c r="U11" s="25" t="s">
        <v>15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21" ht="12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4" customFormat="1" ht="12">
      <c r="A13" s="5" t="s">
        <v>4</v>
      </c>
      <c r="B13" s="6">
        <f>'[1]vehículos-unidad'!T27</f>
        <v>11885</v>
      </c>
      <c r="C13" s="7">
        <f>(B13/B18)*100</f>
        <v>37.53473976755937</v>
      </c>
      <c r="D13" s="6">
        <f>'[1]vehículos-unidad'!Y27</f>
        <v>5987</v>
      </c>
      <c r="E13" s="7">
        <f>(D13/D18)*100</f>
        <v>28.641821748074435</v>
      </c>
      <c r="F13" s="7">
        <f aca="true" t="shared" si="0" ref="F13:F18">((D13-B13)/B13)*100</f>
        <v>-49.62557846024401</v>
      </c>
      <c r="G13" s="7">
        <f aca="true" t="shared" si="1" ref="G13:G18">+C13*F13/100</f>
        <v>-18.626831733198586</v>
      </c>
      <c r="H13" s="7"/>
      <c r="I13" s="6">
        <f>SUM('[1]vehículos-unidad'!$Q27:T27)</f>
        <v>51162</v>
      </c>
      <c r="J13" s="7">
        <f>(I13/I18)*100</f>
        <v>42.015619739014035</v>
      </c>
      <c r="K13" s="6">
        <f>SUM('[1]vehículos-unidad'!$V27:Y27)</f>
        <v>37516</v>
      </c>
      <c r="L13" s="7">
        <f>(K13/K18)*100</f>
        <v>37.55956910015618</v>
      </c>
      <c r="M13" s="7">
        <f aca="true" t="shared" si="2" ref="M13:M18">((K13-I13)/I13)*100</f>
        <v>-26.672139478519213</v>
      </c>
      <c r="N13" s="7">
        <f aca="true" t="shared" si="3" ref="N13:N18">+J13*M13/100</f>
        <v>-11.206464699554074</v>
      </c>
      <c r="O13" s="7"/>
      <c r="P13" s="6">
        <f aca="true" t="shared" si="4" ref="P13:P18">I13</f>
        <v>51162</v>
      </c>
      <c r="Q13" s="7">
        <f>(P13/P18)*100</f>
        <v>42.015619739014035</v>
      </c>
      <c r="R13" s="6">
        <f aca="true" t="shared" si="5" ref="R13:R18">K13</f>
        <v>37516</v>
      </c>
      <c r="S13" s="7">
        <f>(R13/R18)*100</f>
        <v>37.55956910015618</v>
      </c>
      <c r="T13" s="7">
        <f aca="true" t="shared" si="6" ref="T13:T18">((R13-P13)/P13)*100</f>
        <v>-26.672139478519213</v>
      </c>
      <c r="U13" s="7">
        <f>+Q13*T13/100</f>
        <v>-11.206464699554074</v>
      </c>
    </row>
    <row r="14" spans="1:21" s="4" customFormat="1" ht="12" customHeight="1">
      <c r="A14" s="1" t="s">
        <v>5</v>
      </c>
      <c r="B14" s="2">
        <f>'[1]vehículos-unidad'!T28</f>
        <v>5547</v>
      </c>
      <c r="C14" s="3">
        <f>(B14/B18)*100</f>
        <v>17.518317331985852</v>
      </c>
      <c r="D14" s="2">
        <f>'[1]vehículos-unidad'!Y28</f>
        <v>5966</v>
      </c>
      <c r="E14" s="3">
        <f>(D14/D18)*100</f>
        <v>28.541357699851694</v>
      </c>
      <c r="F14" s="3">
        <f t="shared" si="0"/>
        <v>7.553632594195061</v>
      </c>
      <c r="G14" s="3">
        <f t="shared" si="1"/>
        <v>1.323269327943406</v>
      </c>
      <c r="H14" s="3"/>
      <c r="I14" s="2">
        <f>SUM('[1]vehículos-unidad'!$Q28:T28)</f>
        <v>19279</v>
      </c>
      <c r="J14" s="3">
        <f>(I14/I18)*100</f>
        <v>15.832436827107063</v>
      </c>
      <c r="K14" s="2">
        <f>SUM('[1]vehículos-unidad'!$V28:Y28)</f>
        <v>21197</v>
      </c>
      <c r="L14" s="3">
        <f>(K14/K18)*100</f>
        <v>21.221617075807934</v>
      </c>
      <c r="M14" s="3">
        <f t="shared" si="2"/>
        <v>9.948648788837595</v>
      </c>
      <c r="N14" s="3">
        <f t="shared" si="3"/>
        <v>1.5751135346434644</v>
      </c>
      <c r="O14" s="3"/>
      <c r="P14" s="2">
        <f t="shared" si="4"/>
        <v>19279</v>
      </c>
      <c r="Q14" s="3">
        <f>(P14/P18)*100</f>
        <v>15.832436827107063</v>
      </c>
      <c r="R14" s="2">
        <f t="shared" si="5"/>
        <v>21197</v>
      </c>
      <c r="S14" s="3">
        <f>(R14/R18)*100</f>
        <v>21.221617075807934</v>
      </c>
      <c r="T14" s="3">
        <f t="shared" si="6"/>
        <v>9.948648788837595</v>
      </c>
      <c r="U14" s="3">
        <f>+Q14*T14/100</f>
        <v>1.5751135346434644</v>
      </c>
    </row>
    <row r="15" spans="1:21" s="4" customFormat="1" ht="12">
      <c r="A15" s="5" t="s">
        <v>6</v>
      </c>
      <c r="B15" s="6">
        <f>'[1]vehículos-unidad'!T29</f>
        <v>6727</v>
      </c>
      <c r="C15" s="7">
        <f>(B15/B18)*100</f>
        <v>21.244946942900455</v>
      </c>
      <c r="D15" s="6">
        <f>'[1]vehículos-unidad'!Y29</f>
        <v>4708</v>
      </c>
      <c r="E15" s="7">
        <f>(D15/D18)*100</f>
        <v>22.52308281107975</v>
      </c>
      <c r="F15" s="7">
        <f t="shared" si="0"/>
        <v>-30.01337892076706</v>
      </c>
      <c r="G15" s="7">
        <f t="shared" si="1"/>
        <v>-6.376326427488631</v>
      </c>
      <c r="H15" s="7"/>
      <c r="I15" s="6">
        <f>SUM('[1]vehículos-unidad'!$Q29:T29)</f>
        <v>24205</v>
      </c>
      <c r="J15" s="7">
        <f>(I15/I18)*100</f>
        <v>19.877801410868116</v>
      </c>
      <c r="K15" s="6">
        <f>SUM('[1]vehículos-unidad'!$V29:Y29)</f>
        <v>21706</v>
      </c>
      <c r="L15" s="7">
        <f>(K15/K18)*100</f>
        <v>21.731208201513756</v>
      </c>
      <c r="M15" s="7">
        <f t="shared" si="2"/>
        <v>-10.32431315843834</v>
      </c>
      <c r="N15" s="7">
        <f t="shared" si="3"/>
        <v>-2.052246466670499</v>
      </c>
      <c r="O15" s="7"/>
      <c r="P15" s="6">
        <f t="shared" si="4"/>
        <v>24205</v>
      </c>
      <c r="Q15" s="7">
        <f>(P15/P18)*100</f>
        <v>19.877801410868116</v>
      </c>
      <c r="R15" s="6">
        <f t="shared" si="5"/>
        <v>21706</v>
      </c>
      <c r="S15" s="7">
        <f>(R15/R18)*100</f>
        <v>21.731208201513756</v>
      </c>
      <c r="T15" s="7">
        <f t="shared" si="6"/>
        <v>-10.32431315843834</v>
      </c>
      <c r="U15" s="7">
        <f>+Q15*T15/100</f>
        <v>-2.052246466670499</v>
      </c>
    </row>
    <row r="16" spans="1:21" s="4" customFormat="1" ht="12" customHeight="1">
      <c r="A16" s="1" t="s">
        <v>7</v>
      </c>
      <c r="B16" s="2">
        <f>'[1]vehículos-unidad'!T30</f>
        <v>5839</v>
      </c>
      <c r="C16" s="3">
        <f>(B16/B18)*100</f>
        <v>18.440500252652857</v>
      </c>
      <c r="D16" s="2">
        <f>'[1]vehículos-unidad'!Y30</f>
        <v>3283</v>
      </c>
      <c r="E16" s="3">
        <f>(D16/D18)*100</f>
        <v>15.70587953882218</v>
      </c>
      <c r="F16" s="3">
        <f t="shared" si="0"/>
        <v>-43.77461894159959</v>
      </c>
      <c r="G16" s="3">
        <f t="shared" si="1"/>
        <v>-8.072258716523498</v>
      </c>
      <c r="H16" s="3"/>
      <c r="I16" s="2">
        <f>SUM('[1]vehículos-unidad'!$Q30:T30)</f>
        <v>19659</v>
      </c>
      <c r="J16" s="3">
        <f>(I16/I18)*100</f>
        <v>16.14450311655676</v>
      </c>
      <c r="K16" s="2">
        <f>SUM('[1]vehículos-unidad'!$V30:Y30)</f>
        <v>14891</v>
      </c>
      <c r="L16" s="3">
        <f>(K16/K18)*100</f>
        <v>14.908293620599897</v>
      </c>
      <c r="M16" s="3">
        <f t="shared" si="2"/>
        <v>-24.253522559641894</v>
      </c>
      <c r="N16" s="3">
        <f t="shared" si="3"/>
        <v>-3.9156107055161824</v>
      </c>
      <c r="O16" s="3"/>
      <c r="P16" s="2">
        <f t="shared" si="4"/>
        <v>19659</v>
      </c>
      <c r="Q16" s="3">
        <f>(P16/P18)*100</f>
        <v>16.14450311655676</v>
      </c>
      <c r="R16" s="2">
        <f t="shared" si="5"/>
        <v>14891</v>
      </c>
      <c r="S16" s="3">
        <f>(R16/R18)*100</f>
        <v>14.908293620599897</v>
      </c>
      <c r="T16" s="3">
        <f t="shared" si="6"/>
        <v>-24.253522559641894</v>
      </c>
      <c r="U16" s="3">
        <f>+Q16*T16/100</f>
        <v>-3.9156107055161824</v>
      </c>
    </row>
    <row r="17" spans="1:21" s="4" customFormat="1" ht="12">
      <c r="A17" s="5" t="s">
        <v>8</v>
      </c>
      <c r="B17" s="6">
        <f>'[1]vehículos-unidad'!T31</f>
        <v>1666</v>
      </c>
      <c r="C17" s="7">
        <f>(B17/B18)*100</f>
        <v>5.261495704901466</v>
      </c>
      <c r="D17" s="6">
        <f>'[1]vehículos-unidad'!Y31</f>
        <v>959</v>
      </c>
      <c r="E17" s="7">
        <f>(D17/D18)*100</f>
        <v>4.587858202171937</v>
      </c>
      <c r="F17" s="7">
        <f t="shared" si="0"/>
        <v>-42.436974789915965</v>
      </c>
      <c r="G17" s="7">
        <f t="shared" si="1"/>
        <v>-2.2328196058615464</v>
      </c>
      <c r="H17" s="7"/>
      <c r="I17" s="6">
        <f>SUM('[1]vehículos-unidad'!$Q31:T31)</f>
        <v>7464</v>
      </c>
      <c r="J17" s="7">
        <f>(I17/I18)*100</f>
        <v>6.129638906454024</v>
      </c>
      <c r="K17" s="6">
        <f>SUM('[1]vehículos-unidad'!$V31:Y31)</f>
        <v>4574</v>
      </c>
      <c r="L17" s="7">
        <f>(K17/K18)*100</f>
        <v>4.579312001922229</v>
      </c>
      <c r="M17" s="7">
        <f t="shared" si="2"/>
        <v>-38.71918542336549</v>
      </c>
      <c r="N17" s="7">
        <f t="shared" si="3"/>
        <v>-2.373346253972686</v>
      </c>
      <c r="O17" s="7"/>
      <c r="P17" s="6">
        <f t="shared" si="4"/>
        <v>7464</v>
      </c>
      <c r="Q17" s="7">
        <f>(P17/P18)*100</f>
        <v>6.129638906454024</v>
      </c>
      <c r="R17" s="6">
        <f t="shared" si="5"/>
        <v>4574</v>
      </c>
      <c r="S17" s="7">
        <f>(R17/R18)*100</f>
        <v>4.579312001922229</v>
      </c>
      <c r="T17" s="7">
        <f t="shared" si="6"/>
        <v>-38.71918542336549</v>
      </c>
      <c r="U17" s="7">
        <f>+Q17*T17/100</f>
        <v>-2.373346253972686</v>
      </c>
    </row>
    <row r="18" spans="1:21" s="4" customFormat="1" ht="12" customHeight="1">
      <c r="A18" s="1" t="s">
        <v>11</v>
      </c>
      <c r="B18" s="2">
        <f>'[1]vehículos-unidad'!T32</f>
        <v>31664</v>
      </c>
      <c r="C18" s="3">
        <f>(B18/B18)*100</f>
        <v>100</v>
      </c>
      <c r="D18" s="2">
        <f>'[1]vehículos-unidad'!Y32</f>
        <v>20903</v>
      </c>
      <c r="E18" s="3">
        <f>(D18/D18)*100</f>
        <v>100</v>
      </c>
      <c r="F18" s="3">
        <f t="shared" si="0"/>
        <v>-33.98496715512886</v>
      </c>
      <c r="G18" s="3">
        <f t="shared" si="1"/>
        <v>-33.98496715512886</v>
      </c>
      <c r="H18" s="3"/>
      <c r="I18" s="2">
        <f>SUM('[1]vehículos-unidad'!$Q32:T32)</f>
        <v>121769</v>
      </c>
      <c r="J18" s="3">
        <f>(I18/I18)*100</f>
        <v>100</v>
      </c>
      <c r="K18" s="2">
        <f>SUM('[1]vehículos-unidad'!$V32:Y32)</f>
        <v>99884</v>
      </c>
      <c r="L18" s="3">
        <f>(K18/K18)*100</f>
        <v>100</v>
      </c>
      <c r="M18" s="3">
        <f t="shared" si="2"/>
        <v>-17.97255459106998</v>
      </c>
      <c r="N18" s="3">
        <f t="shared" si="3"/>
        <v>-17.97255459106998</v>
      </c>
      <c r="O18" s="3"/>
      <c r="P18" s="2">
        <f t="shared" si="4"/>
        <v>121769</v>
      </c>
      <c r="Q18" s="3">
        <f>(P18/P18)*100</f>
        <v>100</v>
      </c>
      <c r="R18" s="2">
        <f t="shared" si="5"/>
        <v>99884</v>
      </c>
      <c r="S18" s="3">
        <f>(R18/R18)*100</f>
        <v>100</v>
      </c>
      <c r="T18" s="3">
        <f t="shared" si="6"/>
        <v>-17.97255459106998</v>
      </c>
      <c r="U18" s="3">
        <f>SUM(U13:U17)</f>
        <v>-17.97255459106998</v>
      </c>
    </row>
    <row r="19" spans="1:21" ht="12.75">
      <c r="A19" s="8" t="s">
        <v>12</v>
      </c>
      <c r="B19" s="9"/>
      <c r="C19" s="10"/>
      <c r="D19" s="9"/>
      <c r="E19" s="10"/>
      <c r="F19" s="10"/>
      <c r="G19" s="10"/>
      <c r="H19" s="10"/>
      <c r="I19" s="9"/>
      <c r="J19" s="10"/>
      <c r="K19" s="9"/>
      <c r="L19" s="10"/>
      <c r="M19" s="10"/>
      <c r="N19" s="10"/>
      <c r="O19" s="10"/>
      <c r="P19" s="9"/>
      <c r="Q19" s="10"/>
      <c r="R19" s="9"/>
      <c r="S19" s="10"/>
      <c r="T19" s="10"/>
      <c r="U19" s="10"/>
    </row>
    <row r="20" spans="1:2" ht="12.75">
      <c r="A20" s="29" t="s">
        <v>22</v>
      </c>
      <c r="B20" s="30"/>
    </row>
    <row r="21" ht="12.75">
      <c r="A21" s="29" t="s">
        <v>23</v>
      </c>
    </row>
    <row r="22" spans="1:20" ht="12.75">
      <c r="A22" s="29" t="s">
        <v>30</v>
      </c>
      <c r="I22" s="30"/>
      <c r="J22" s="30"/>
      <c r="K22" s="31"/>
      <c r="O22" s="32"/>
      <c r="P22" s="32"/>
      <c r="Q22" s="32"/>
      <c r="R22" s="32"/>
      <c r="S22" s="32"/>
      <c r="T22" s="32"/>
    </row>
    <row r="23" ht="12.75">
      <c r="A23" s="33" t="s">
        <v>13</v>
      </c>
    </row>
  </sheetData>
  <mergeCells count="8">
    <mergeCell ref="A4:N4"/>
    <mergeCell ref="A5:N5"/>
    <mergeCell ref="R8:U8"/>
    <mergeCell ref="K10:L10"/>
    <mergeCell ref="R10:U10"/>
    <mergeCell ref="P10:Q10"/>
    <mergeCell ref="K8:N8"/>
    <mergeCell ref="B9:G9"/>
  </mergeCells>
  <printOptions horizontalCentered="1" verticalCentered="1"/>
  <pageMargins left="0.64" right="0.2" top="0.984251968503937" bottom="0.53" header="0.5118110236220472" footer="0.5118110236220472"/>
  <pageSetup fitToHeight="1" fitToWidth="1" horizontalDpi="300" verticalDpi="300" orientation="landscape" scale="61" r:id="rId2"/>
  <headerFooter alignWithMargins="0">
    <oddFooter>&amp;R&amp;8El Departamento  Administrativo Nacional de Estadística DANE se reserva los derechos de autor
Ley 23 82 / ley 44 93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C23"/>
  <sheetViews>
    <sheetView zoomScaleSheetLayoutView="100" workbookViewId="0" topLeftCell="A1">
      <pane xSplit="1" topLeftCell="B1" activePane="topRight" state="frozen"/>
      <selection pane="topLeft" activeCell="A20" sqref="A20"/>
      <selection pane="topRight" activeCell="D32" sqref="D32"/>
    </sheetView>
  </sheetViews>
  <sheetFormatPr defaultColWidth="11.421875" defaultRowHeight="12.75"/>
  <cols>
    <col min="1" max="1" width="25.140625" style="12" customWidth="1"/>
    <col min="2" max="2" width="8.7109375" style="12" customWidth="1"/>
    <col min="3" max="3" width="10.00390625" style="12" customWidth="1"/>
    <col min="4" max="4" width="14.7109375" style="12" customWidth="1"/>
    <col min="5" max="5" width="9.421875" style="12" customWidth="1"/>
    <col min="6" max="6" width="9.00390625" style="12" customWidth="1"/>
    <col min="7" max="7" width="11.421875" style="12" customWidth="1"/>
    <col min="8" max="8" width="1.28515625" style="12" customWidth="1"/>
    <col min="9" max="9" width="10.421875" style="12" customWidth="1"/>
    <col min="10" max="10" width="10.140625" style="12" customWidth="1"/>
    <col min="11" max="11" width="8.57421875" style="12" customWidth="1"/>
    <col min="12" max="12" width="9.7109375" style="12" customWidth="1"/>
    <col min="13" max="13" width="8.8515625" style="12" customWidth="1"/>
    <col min="14" max="14" width="10.140625" style="12" customWidth="1"/>
    <col min="15" max="15" width="2.00390625" style="12" customWidth="1"/>
    <col min="16" max="16" width="11.140625" style="12" customWidth="1"/>
    <col min="17" max="17" width="9.140625" style="12" customWidth="1"/>
    <col min="18" max="18" width="10.28125" style="12" customWidth="1"/>
    <col min="19" max="19" width="11.140625" style="12" customWidth="1"/>
    <col min="20" max="20" width="10.7109375" style="12" customWidth="1"/>
    <col min="21" max="21" width="12.00390625" style="12" customWidth="1"/>
    <col min="22" max="16384" width="11.421875" style="12" customWidth="1"/>
  </cols>
  <sheetData>
    <row r="1" ht="57.75" customHeight="1"/>
    <row r="2" ht="16.5" customHeight="1"/>
    <row r="3" spans="1:14" s="40" customFormat="1" ht="15">
      <c r="A3" s="17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40" customFormat="1" ht="17.25">
      <c r="A4" s="17" t="s">
        <v>37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s="40" customFormat="1" ht="15">
      <c r="A5" s="17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40" customFormat="1" ht="15">
      <c r="A6" s="17" t="s">
        <v>17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="40" customFormat="1" ht="15">
      <c r="A7" s="17" t="s">
        <v>41</v>
      </c>
    </row>
    <row r="8" spans="1:21" s="16" customFormat="1" ht="13.5" customHeight="1">
      <c r="A8" s="51"/>
      <c r="B8" s="51"/>
      <c r="G8" s="51"/>
      <c r="H8" s="51"/>
      <c r="I8" s="51"/>
      <c r="J8" s="51"/>
      <c r="K8" s="52"/>
      <c r="L8" s="52"/>
      <c r="M8" s="52"/>
      <c r="N8" s="52"/>
      <c r="O8" s="51"/>
      <c r="P8" s="51"/>
      <c r="Q8" s="51"/>
      <c r="R8" s="53" t="s">
        <v>20</v>
      </c>
      <c r="S8" s="53"/>
      <c r="T8" s="53"/>
      <c r="U8" s="53"/>
    </row>
    <row r="9" spans="1:21" s="19" customFormat="1" ht="12">
      <c r="A9" s="21"/>
      <c r="B9" s="38" t="s">
        <v>0</v>
      </c>
      <c r="C9" s="38"/>
      <c r="D9" s="38"/>
      <c r="E9" s="38"/>
      <c r="F9" s="38"/>
      <c r="G9" s="38"/>
      <c r="H9" s="22"/>
      <c r="I9" s="21" t="s">
        <v>27</v>
      </c>
      <c r="J9" s="21"/>
      <c r="K9" s="21"/>
      <c r="L9" s="21"/>
      <c r="M9" s="21"/>
      <c r="N9" s="21"/>
      <c r="O9" s="22"/>
      <c r="P9" s="21" t="s">
        <v>28</v>
      </c>
      <c r="Q9" s="21"/>
      <c r="R9" s="21"/>
      <c r="S9" s="21"/>
      <c r="T9" s="21"/>
      <c r="U9" s="21"/>
    </row>
    <row r="10" spans="1:21" s="19" customFormat="1" ht="36" customHeight="1">
      <c r="A10" s="20"/>
      <c r="B10" s="18" t="s">
        <v>39</v>
      </c>
      <c r="C10" s="18"/>
      <c r="D10" s="18" t="s">
        <v>40</v>
      </c>
      <c r="E10" s="18"/>
      <c r="F10" s="18"/>
      <c r="G10" s="18"/>
      <c r="H10" s="23"/>
      <c r="I10" s="18" t="s">
        <v>42</v>
      </c>
      <c r="J10" s="18"/>
      <c r="K10" s="36" t="s">
        <v>43</v>
      </c>
      <c r="L10" s="36"/>
      <c r="M10" s="18"/>
      <c r="N10" s="18"/>
      <c r="O10" s="23"/>
      <c r="P10" s="37" t="s">
        <v>44</v>
      </c>
      <c r="Q10" s="37"/>
      <c r="R10" s="37" t="s">
        <v>50</v>
      </c>
      <c r="S10" s="37"/>
      <c r="T10" s="37"/>
      <c r="U10" s="37"/>
    </row>
    <row r="11" spans="1:55" s="19" customFormat="1" ht="46.5" customHeight="1">
      <c r="A11" s="24" t="s">
        <v>1</v>
      </c>
      <c r="B11" s="25" t="s">
        <v>14</v>
      </c>
      <c r="C11" s="25" t="s">
        <v>2</v>
      </c>
      <c r="D11" s="25" t="s">
        <v>14</v>
      </c>
      <c r="E11" s="25" t="s">
        <v>2</v>
      </c>
      <c r="F11" s="25" t="s">
        <v>3</v>
      </c>
      <c r="G11" s="25" t="s">
        <v>15</v>
      </c>
      <c r="H11" s="25"/>
      <c r="I11" s="25" t="s">
        <v>14</v>
      </c>
      <c r="J11" s="25" t="s">
        <v>2</v>
      </c>
      <c r="K11" s="25" t="s">
        <v>14</v>
      </c>
      <c r="L11" s="25" t="s">
        <v>2</v>
      </c>
      <c r="M11" s="25" t="s">
        <v>3</v>
      </c>
      <c r="N11" s="25" t="s">
        <v>15</v>
      </c>
      <c r="O11" s="25"/>
      <c r="P11" s="25" t="s">
        <v>14</v>
      </c>
      <c r="Q11" s="25" t="s">
        <v>2</v>
      </c>
      <c r="R11" s="25" t="s">
        <v>14</v>
      </c>
      <c r="S11" s="25" t="s">
        <v>2</v>
      </c>
      <c r="T11" s="25" t="s">
        <v>3</v>
      </c>
      <c r="U11" s="25" t="s">
        <v>15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21" s="4" customFormat="1" ht="12" customHeight="1">
      <c r="A12" s="27"/>
      <c r="B12" s="28"/>
      <c r="C12" s="27"/>
      <c r="D12" s="28"/>
      <c r="E12" s="27"/>
      <c r="F12" s="27"/>
      <c r="G12" s="27"/>
      <c r="H12" s="27"/>
      <c r="I12" s="28"/>
      <c r="J12" s="27"/>
      <c r="K12" s="28"/>
      <c r="L12" s="27"/>
      <c r="M12" s="27"/>
      <c r="N12" s="27"/>
      <c r="O12" s="27"/>
      <c r="P12" s="28"/>
      <c r="Q12" s="27"/>
      <c r="R12" s="28"/>
      <c r="S12" s="27"/>
      <c r="T12" s="27"/>
      <c r="U12" s="27"/>
    </row>
    <row r="13" spans="1:21" s="4" customFormat="1" ht="12">
      <c r="A13" s="5" t="s">
        <v>4</v>
      </c>
      <c r="B13" s="6">
        <f>+Unidnales!B13+Unidimpor!B13</f>
        <v>49264</v>
      </c>
      <c r="C13" s="7">
        <f aca="true" t="shared" si="0" ref="C13:C18">(B13/B$18)*100</f>
        <v>61.66942065995694</v>
      </c>
      <c r="D13" s="6">
        <f>+Unidnales!D13+Unidimpor!D13</f>
        <v>30073</v>
      </c>
      <c r="E13" s="7">
        <f aca="true" t="shared" si="1" ref="E13:E18">(D13/D$18)*100</f>
        <v>58.184034361335755</v>
      </c>
      <c r="F13" s="7">
        <f aca="true" t="shared" si="2" ref="F13:F18">((D13-B13)/B13)*100</f>
        <v>-38.955423838908736</v>
      </c>
      <c r="G13" s="7">
        <f aca="true" t="shared" si="3" ref="G13:G18">+C13*F13/100</f>
        <v>-24.023584197085775</v>
      </c>
      <c r="H13" s="7"/>
      <c r="I13" s="6">
        <f>+Unidnales!I13+Unidimpor!I13</f>
        <v>186978</v>
      </c>
      <c r="J13" s="7">
        <f aca="true" t="shared" si="4" ref="J13:J18">(I13/I$18)*100</f>
        <v>62.26539501551823</v>
      </c>
      <c r="K13" s="6">
        <f>+Unidnales!K13+Unidimpor!K13</f>
        <v>127383</v>
      </c>
      <c r="L13" s="7">
        <f aca="true" t="shared" si="5" ref="L13:L18">(K13/K$18)*100</f>
        <v>58.620800736309256</v>
      </c>
      <c r="M13" s="7">
        <f aca="true" t="shared" si="6" ref="M13:M18">((K13-I13)/I13)*100</f>
        <v>-31.872733690594618</v>
      </c>
      <c r="N13" s="7">
        <f aca="true" t="shared" si="7" ref="N13:N18">+J13*M13/100</f>
        <v>-19.8456835346929</v>
      </c>
      <c r="O13" s="7"/>
      <c r="P13" s="6">
        <f>+Unidimpor!P13+Unidnales!P13</f>
        <v>186978</v>
      </c>
      <c r="Q13" s="7">
        <f>(P13/P18)*100</f>
        <v>62.26539501551823</v>
      </c>
      <c r="R13" s="6">
        <f>+Unidimpor!R13+Unidnales!R13</f>
        <v>127383</v>
      </c>
      <c r="S13" s="7">
        <f>(R13/R18)*100</f>
        <v>58.620800736309256</v>
      </c>
      <c r="T13" s="7">
        <f aca="true" t="shared" si="8" ref="T13:T18">((R13-P13)/P13)*100</f>
        <v>-31.872733690594618</v>
      </c>
      <c r="U13" s="7">
        <f>+Q13*T13/100</f>
        <v>-19.8456835346929</v>
      </c>
    </row>
    <row r="14" spans="1:21" s="4" customFormat="1" ht="12" customHeight="1">
      <c r="A14" s="1" t="s">
        <v>5</v>
      </c>
      <c r="B14" s="2">
        <f>+Unidnales!B14+Unidimpor!B14</f>
        <v>8929</v>
      </c>
      <c r="C14" s="3">
        <f t="shared" si="0"/>
        <v>11.177457313104002</v>
      </c>
      <c r="D14" s="2">
        <f>+Unidnales!D14+Unidimpor!D14</f>
        <v>7734</v>
      </c>
      <c r="E14" s="3">
        <f t="shared" si="1"/>
        <v>14.96343303795999</v>
      </c>
      <c r="F14" s="3">
        <f t="shared" si="2"/>
        <v>-13.383357598835255</v>
      </c>
      <c r="G14" s="3">
        <f t="shared" si="3"/>
        <v>-1.4959190826698714</v>
      </c>
      <c r="H14" s="3"/>
      <c r="I14" s="2">
        <f>+Unidnales!I14+Unidimpor!I14</f>
        <v>31520</v>
      </c>
      <c r="J14" s="3">
        <f t="shared" si="4"/>
        <v>10.496450121881368</v>
      </c>
      <c r="K14" s="2">
        <f>+Unidnales!K14+Unidimpor!K14</f>
        <v>27562</v>
      </c>
      <c r="L14" s="3">
        <f t="shared" si="5"/>
        <v>12.68384721583065</v>
      </c>
      <c r="M14" s="3">
        <f t="shared" si="6"/>
        <v>-12.557106598984772</v>
      </c>
      <c r="N14" s="3">
        <f t="shared" si="7"/>
        <v>-1.3180504309139105</v>
      </c>
      <c r="O14" s="3"/>
      <c r="P14" s="2">
        <f>+Unidimpor!P14+Unidnales!P14</f>
        <v>31520</v>
      </c>
      <c r="Q14" s="3">
        <f>(P14/P18)*100</f>
        <v>10.496450121881368</v>
      </c>
      <c r="R14" s="2">
        <f>+Unidimpor!R14+Unidnales!R14</f>
        <v>27562</v>
      </c>
      <c r="S14" s="3">
        <f>(R14/R18)*100</f>
        <v>12.68384721583065</v>
      </c>
      <c r="T14" s="3">
        <f t="shared" si="8"/>
        <v>-12.557106598984772</v>
      </c>
      <c r="U14" s="3">
        <f>+Q14*T14/100</f>
        <v>-1.3180504309139105</v>
      </c>
    </row>
    <row r="15" spans="1:21" s="4" customFormat="1" ht="12">
      <c r="A15" s="5" t="s">
        <v>6</v>
      </c>
      <c r="B15" s="6">
        <f>+Unidnales!B15+Unidimpor!B15</f>
        <v>7825</v>
      </c>
      <c r="C15" s="7">
        <f t="shared" si="0"/>
        <v>9.795453407440789</v>
      </c>
      <c r="D15" s="6">
        <f>+Unidnales!D15+Unidimpor!D15</f>
        <v>6120</v>
      </c>
      <c r="E15" s="7">
        <f>(D15/D$18)*100</f>
        <v>11.840730565336841</v>
      </c>
      <c r="F15" s="7">
        <f t="shared" si="2"/>
        <v>-21.789137380191693</v>
      </c>
      <c r="G15" s="7">
        <f t="shared" si="3"/>
        <v>-2.134344799959942</v>
      </c>
      <c r="H15" s="7"/>
      <c r="I15" s="6">
        <f>+Unidnales!I15+Unidimpor!I15</f>
        <v>28669</v>
      </c>
      <c r="J15" s="7">
        <f t="shared" si="4"/>
        <v>9.547040880209929</v>
      </c>
      <c r="K15" s="6">
        <f>+Unidnales!K15+Unidimpor!K15</f>
        <v>26787</v>
      </c>
      <c r="L15" s="7">
        <f t="shared" si="5"/>
        <v>12.327197422917626</v>
      </c>
      <c r="M15" s="7">
        <f t="shared" si="6"/>
        <v>-6.564581952631762</v>
      </c>
      <c r="N15" s="7">
        <f t="shared" si="7"/>
        <v>-0.6267233226326375</v>
      </c>
      <c r="O15" s="7"/>
      <c r="P15" s="6">
        <f>+Unidimpor!P15+Unidnales!P15</f>
        <v>28669</v>
      </c>
      <c r="Q15" s="7">
        <f>(P15/P18)*100</f>
        <v>9.547040880209929</v>
      </c>
      <c r="R15" s="6">
        <f>+Unidimpor!R15+Unidnales!R15</f>
        <v>26787</v>
      </c>
      <c r="S15" s="7">
        <f>(R15/R18)*100</f>
        <v>12.327197422917626</v>
      </c>
      <c r="T15" s="7">
        <f t="shared" si="8"/>
        <v>-6.564581952631762</v>
      </c>
      <c r="U15" s="7">
        <f>+Q15*T15/100</f>
        <v>-0.6267233226326375</v>
      </c>
    </row>
    <row r="16" spans="1:21" s="4" customFormat="1" ht="12" customHeight="1">
      <c r="A16" s="1" t="s">
        <v>7</v>
      </c>
      <c r="B16" s="2">
        <f>+Unidnales!B16+Unidimpor!B16</f>
        <v>8274</v>
      </c>
      <c r="C16" s="3">
        <f t="shared" si="0"/>
        <v>10.357518401682439</v>
      </c>
      <c r="D16" s="2">
        <f>+Unidnales!D16+Unidimpor!D16</f>
        <v>4892</v>
      </c>
      <c r="E16" s="3">
        <f t="shared" si="1"/>
        <v>9.464845412684287</v>
      </c>
      <c r="F16" s="3">
        <f t="shared" si="2"/>
        <v>-40.87503021513174</v>
      </c>
      <c r="G16" s="3">
        <f t="shared" si="3"/>
        <v>-4.2336387762255265</v>
      </c>
      <c r="H16" s="3"/>
      <c r="I16" s="2">
        <f>+Unidnales!I16+Unidimpor!I16</f>
        <v>31255</v>
      </c>
      <c r="J16" s="3">
        <f t="shared" si="4"/>
        <v>10.40820268272215</v>
      </c>
      <c r="K16" s="2">
        <f>+Unidnales!K16+Unidimpor!K16</f>
        <v>21251</v>
      </c>
      <c r="L16" s="3">
        <f t="shared" si="5"/>
        <v>9.779567418315692</v>
      </c>
      <c r="M16" s="3">
        <f t="shared" si="6"/>
        <v>-32.00767877139658</v>
      </c>
      <c r="N16" s="3">
        <f t="shared" si="7"/>
        <v>-3.331424080561587</v>
      </c>
      <c r="O16" s="3"/>
      <c r="P16" s="2">
        <f>+Unidimpor!P16+Unidnales!P16</f>
        <v>31255</v>
      </c>
      <c r="Q16" s="3">
        <f>(P16/P18)*100</f>
        <v>10.40820268272215</v>
      </c>
      <c r="R16" s="2">
        <f>+Unidimpor!R16+Unidnales!R16</f>
        <v>21251</v>
      </c>
      <c r="S16" s="3">
        <f>(R16/R18)*100</f>
        <v>9.779567418315692</v>
      </c>
      <c r="T16" s="3">
        <f t="shared" si="8"/>
        <v>-32.00767877139658</v>
      </c>
      <c r="U16" s="3">
        <f>+Q16*T16/100</f>
        <v>-3.331424080561587</v>
      </c>
    </row>
    <row r="17" spans="1:21" s="4" customFormat="1" ht="12">
      <c r="A17" s="5" t="s">
        <v>8</v>
      </c>
      <c r="B17" s="6">
        <f>+Unidnales!B17+Unidimpor!B17</f>
        <v>5592</v>
      </c>
      <c r="C17" s="7">
        <f t="shared" si="0"/>
        <v>7.000150217815833</v>
      </c>
      <c r="D17" s="6">
        <f>+Unidnales!D17+Unidimpor!D17</f>
        <v>2867</v>
      </c>
      <c r="E17" s="7">
        <f t="shared" si="1"/>
        <v>5.546956622683125</v>
      </c>
      <c r="F17" s="7">
        <f t="shared" si="2"/>
        <v>-48.73032904148784</v>
      </c>
      <c r="G17" s="7">
        <f t="shared" si="3"/>
        <v>-3.4111962345400832</v>
      </c>
      <c r="H17" s="7"/>
      <c r="I17" s="6">
        <f>+Unidnales!I17+Unidimpor!I17</f>
        <v>21870</v>
      </c>
      <c r="J17" s="7">
        <f t="shared" si="4"/>
        <v>7.2829112996683225</v>
      </c>
      <c r="K17" s="6">
        <f>+Unidnales!K17+Unidimpor!K17</f>
        <v>14317</v>
      </c>
      <c r="L17" s="7">
        <f t="shared" si="5"/>
        <v>6.588587206626784</v>
      </c>
      <c r="M17" s="7">
        <f t="shared" si="6"/>
        <v>-34.535893918609965</v>
      </c>
      <c r="N17" s="7">
        <f t="shared" si="7"/>
        <v>-2.5152185206399102</v>
      </c>
      <c r="O17" s="7"/>
      <c r="P17" s="6">
        <f>+Unidimpor!P17+Unidnales!P17</f>
        <v>21870</v>
      </c>
      <c r="Q17" s="7">
        <f>(P17/P18)*100</f>
        <v>7.2829112996683225</v>
      </c>
      <c r="R17" s="6">
        <f>+Unidimpor!R17+Unidnales!R17</f>
        <v>14317</v>
      </c>
      <c r="S17" s="7">
        <f>(R17/R18)*100</f>
        <v>6.588587206626784</v>
      </c>
      <c r="T17" s="7">
        <f t="shared" si="8"/>
        <v>-34.535893918609965</v>
      </c>
      <c r="U17" s="7">
        <f>+Q17*T17/100</f>
        <v>-2.5152185206399102</v>
      </c>
    </row>
    <row r="18" spans="1:21" s="4" customFormat="1" ht="12" customHeight="1">
      <c r="A18" s="1" t="s">
        <v>11</v>
      </c>
      <c r="B18" s="2">
        <f>SUM(B13:B17)</f>
        <v>79884</v>
      </c>
      <c r="C18" s="3">
        <f t="shared" si="0"/>
        <v>100</v>
      </c>
      <c r="D18" s="2">
        <f>SUM(D13:D17)</f>
        <v>51686</v>
      </c>
      <c r="E18" s="3">
        <f t="shared" si="1"/>
        <v>100</v>
      </c>
      <c r="F18" s="3">
        <f t="shared" si="2"/>
        <v>-35.2986830904812</v>
      </c>
      <c r="G18" s="3">
        <f t="shared" si="3"/>
        <v>-35.2986830904812</v>
      </c>
      <c r="H18" s="3"/>
      <c r="I18" s="2">
        <f>SUM(I13:I17)</f>
        <v>300292</v>
      </c>
      <c r="J18" s="3">
        <f t="shared" si="4"/>
        <v>100</v>
      </c>
      <c r="K18" s="2">
        <f>SUM(K13:K17)</f>
        <v>217300</v>
      </c>
      <c r="L18" s="3">
        <f t="shared" si="5"/>
        <v>100</v>
      </c>
      <c r="M18" s="3">
        <f t="shared" si="6"/>
        <v>-27.63709988944094</v>
      </c>
      <c r="N18" s="3">
        <f t="shared" si="7"/>
        <v>-27.637099889440936</v>
      </c>
      <c r="O18" s="3"/>
      <c r="P18" s="2">
        <f>+Unidimpor!P18+Unidnales!P18</f>
        <v>300292</v>
      </c>
      <c r="Q18" s="3">
        <f>SUM(Q13:Q17)</f>
        <v>100.00000000000001</v>
      </c>
      <c r="R18" s="2">
        <f>+Unidimpor!R18+Unidnales!R18</f>
        <v>217300</v>
      </c>
      <c r="S18" s="3">
        <f>SUM(S13:S17)</f>
        <v>100</v>
      </c>
      <c r="T18" s="3">
        <f t="shared" si="8"/>
        <v>-27.63709988944094</v>
      </c>
      <c r="U18" s="3">
        <f>SUM(U13:U17)</f>
        <v>-27.637099889440943</v>
      </c>
    </row>
    <row r="19" spans="1:21" s="4" customFormat="1" ht="12">
      <c r="A19" s="8" t="s">
        <v>12</v>
      </c>
      <c r="B19" s="9"/>
      <c r="C19" s="10"/>
      <c r="D19" s="9"/>
      <c r="E19" s="10"/>
      <c r="F19" s="10"/>
      <c r="G19" s="10"/>
      <c r="H19" s="10"/>
      <c r="I19" s="9"/>
      <c r="J19" s="10"/>
      <c r="K19" s="9"/>
      <c r="L19" s="10"/>
      <c r="M19" s="10"/>
      <c r="N19" s="10"/>
      <c r="O19" s="10"/>
      <c r="P19" s="9"/>
      <c r="Q19" s="10"/>
      <c r="R19" s="9"/>
      <c r="S19" s="10"/>
      <c r="T19" s="10"/>
      <c r="U19" s="10"/>
    </row>
    <row r="20" s="4" customFormat="1" ht="12">
      <c r="A20" s="4" t="s">
        <v>22</v>
      </c>
    </row>
    <row r="21" s="4" customFormat="1" ht="12">
      <c r="A21" s="4" t="s">
        <v>23</v>
      </c>
    </row>
    <row r="22" spans="1:27" s="4" customFormat="1" ht="12">
      <c r="A22" s="4" t="s">
        <v>30</v>
      </c>
      <c r="I22" s="41"/>
      <c r="J22" s="41"/>
      <c r="K22" s="43"/>
      <c r="V22" s="1"/>
      <c r="W22" s="1"/>
      <c r="X22" s="1"/>
      <c r="Y22" s="1"/>
      <c r="Z22" s="1"/>
      <c r="AA22" s="1"/>
    </row>
    <row r="23" s="4" customFormat="1" ht="13.5">
      <c r="A23" s="44" t="s">
        <v>32</v>
      </c>
    </row>
  </sheetData>
  <mergeCells count="6">
    <mergeCell ref="B9:G9"/>
    <mergeCell ref="K10:L10"/>
    <mergeCell ref="R10:U10"/>
    <mergeCell ref="K8:N8"/>
    <mergeCell ref="R8:U8"/>
    <mergeCell ref="P10:Q10"/>
  </mergeCells>
  <printOptions horizontalCentered="1" verticalCentered="1"/>
  <pageMargins left="0.49" right="0.36" top="0.984251968503937" bottom="0.49" header="0.5118110236220472" footer="0.5118110236220472"/>
  <pageSetup fitToHeight="1" fitToWidth="1" horizontalDpi="300" verticalDpi="300" orientation="landscape" scale="61" r:id="rId2"/>
  <headerFooter alignWithMargins="0">
    <oddFooter>&amp;R&amp;8El Departamento  Administrativo Nacional de Estadística DANE se reserva los derechos de autor
Ley 23 82 / ley 44 93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wbermudeze</cp:lastModifiedBy>
  <cp:lastPrinted>2008-11-25T17:36:44Z</cp:lastPrinted>
  <dcterms:created xsi:type="dcterms:W3CDTF">1998-07-17T14:19:52Z</dcterms:created>
  <dcterms:modified xsi:type="dcterms:W3CDTF">2009-03-10T15:15:40Z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