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4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6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8.xml" ContentType="application/vnd.openxmlformats-officedocument.drawing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3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2.xml" ContentType="application/vnd.openxmlformats-officedocument.drawing+xml"/>
  <Override PartName="/xl/charts/chart3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3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27.xml" ContentType="application/vnd.openxmlformats-officedocument.drawing+xml"/>
  <Override PartName="/xl/charts/chart39.xml" ContentType="application/vnd.openxmlformats-officedocument.drawingml.chart+xml"/>
  <Override PartName="/xl/drawings/drawing28.xml" ContentType="application/vnd.openxmlformats-officedocument.drawing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A/Documents/DANE/Pobreza en Colombia un análisis con perspectiva de género/"/>
    </mc:Choice>
  </mc:AlternateContent>
  <xr:revisionPtr revIDLastSave="0" documentId="13_ncr:1_{8C66CBE6-7165-4049-884B-FD7A134AF4CF}" xr6:coauthVersionLast="47" xr6:coauthVersionMax="47" xr10:uidLastSave="{00000000-0000-0000-0000-000000000000}"/>
  <bookViews>
    <workbookView xWindow="0" yWindow="460" windowWidth="28800" windowHeight="16500" tabRatio="781" xr2:uid="{BA077C41-9025-40F2-9145-7C979E7BE0FD}"/>
  </bookViews>
  <sheets>
    <sheet name="Gráfico 1" sheetId="2" r:id="rId1"/>
    <sheet name="Gráfico 2" sheetId="3" r:id="rId2"/>
    <sheet name="Gráfico 3" sheetId="4" r:id="rId3"/>
    <sheet name="Gráfico 4" sheetId="5" r:id="rId4"/>
    <sheet name="Gráfico 5" sheetId="6" r:id="rId5"/>
    <sheet name="Gráfico 6" sheetId="7" r:id="rId6"/>
    <sheet name="Tabla 1" sheetId="52" r:id="rId7"/>
    <sheet name="Tabla 2" sheetId="53" r:id="rId8"/>
    <sheet name="Gráfico 7" sheetId="8" r:id="rId9"/>
    <sheet name="Gráfico 8" sheetId="10" r:id="rId10"/>
    <sheet name="Gráfico 9" sheetId="11" r:id="rId11"/>
    <sheet name="Gráfico 10" sheetId="13" r:id="rId12"/>
    <sheet name="Gráfico 11" sheetId="14" r:id="rId13"/>
    <sheet name="Tabla 3" sheetId="15" r:id="rId14"/>
    <sheet name="Gráfico 12" sheetId="16" r:id="rId15"/>
    <sheet name="Gráfico 13" sheetId="17" r:id="rId16"/>
    <sheet name="Gráfico 14" sheetId="18" r:id="rId17"/>
    <sheet name="Gráfico 15" sheetId="19" r:id="rId18"/>
    <sheet name="Gráfico 16" sheetId="20" r:id="rId19"/>
    <sheet name="Gráfico 17" sheetId="21" r:id="rId20"/>
    <sheet name="Gráfico 18" sheetId="22" r:id="rId21"/>
    <sheet name="Ilustración 1" sheetId="60" r:id="rId22"/>
    <sheet name="Gráfico 19" sheetId="28" r:id="rId23"/>
    <sheet name="Gráfico 20" sheetId="24" r:id="rId24"/>
    <sheet name="Gráfico 21" sheetId="51" r:id="rId25"/>
    <sheet name="Gráfico 22" sheetId="54" r:id="rId26"/>
    <sheet name="Gráfico 23" sheetId="25" r:id="rId27"/>
    <sheet name="Gráfico 24" sheetId="55" r:id="rId28"/>
    <sheet name="Gráfico 25" sheetId="27" r:id="rId29"/>
    <sheet name="Gráfico 26" sheetId="29" r:id="rId30"/>
    <sheet name="Gráfico 27" sheetId="61" r:id="rId31"/>
    <sheet name="Gráfico 28" sheetId="58" r:id="rId32"/>
    <sheet name="Gráfico 29" sheetId="59" r:id="rId33"/>
  </sheets>
  <externalReferences>
    <externalReference r:id="rId34"/>
  </externalReferences>
  <definedNames>
    <definedName name="_xlnm._FilterDatabase" localSheetId="0" hidden="1">'Gráfico 1'!$A$2:$E$18</definedName>
    <definedName name="_xlnm._FilterDatabase" localSheetId="14" hidden="1">'Gráfico 12'!$A$5:$H$23</definedName>
    <definedName name="_xlnm._FilterDatabase" localSheetId="3" hidden="1">'Gráfico 4'!$A$5:$D$5</definedName>
    <definedName name="_xlnm._FilterDatabase" localSheetId="13" hidden="1">'Tabla 3'!$K$5:$N$5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61" l="1"/>
  <c r="B39" i="61"/>
  <c r="G38" i="61"/>
  <c r="G37" i="61"/>
  <c r="G36" i="61"/>
  <c r="G35" i="61"/>
  <c r="G34" i="61"/>
  <c r="G33" i="61"/>
  <c r="G32" i="61"/>
  <c r="G31" i="61"/>
  <c r="G30" i="61"/>
  <c r="G29" i="61"/>
  <c r="G28" i="61"/>
  <c r="G27" i="61"/>
  <c r="G26" i="61"/>
  <c r="G25" i="61"/>
  <c r="G24" i="61"/>
  <c r="G23" i="61"/>
  <c r="G22" i="61"/>
  <c r="G21" i="61"/>
  <c r="G20" i="61"/>
  <c r="G19" i="61"/>
  <c r="G18" i="61"/>
  <c r="G17" i="61"/>
  <c r="G16" i="61"/>
  <c r="G15" i="61"/>
  <c r="G14" i="61"/>
  <c r="G13" i="61"/>
  <c r="G12" i="61"/>
  <c r="G11" i="61"/>
  <c r="G10" i="61"/>
  <c r="G9" i="61"/>
  <c r="G8" i="61"/>
  <c r="G7" i="61"/>
  <c r="D7" i="61"/>
  <c r="D8" i="61" s="1"/>
  <c r="D9" i="61" s="1"/>
  <c r="D10" i="61" s="1"/>
  <c r="D11" i="61" s="1"/>
  <c r="D12" i="61" s="1"/>
  <c r="D13" i="61" s="1"/>
  <c r="D14" i="61" s="1"/>
  <c r="D15" i="61" s="1"/>
  <c r="D16" i="61" s="1"/>
  <c r="D17" i="61" s="1"/>
  <c r="D18" i="61" s="1"/>
  <c r="D19" i="61" s="1"/>
  <c r="D20" i="61" s="1"/>
  <c r="D21" i="61" s="1"/>
  <c r="D22" i="61" s="1"/>
  <c r="D23" i="61" s="1"/>
  <c r="D24" i="61" s="1"/>
  <c r="D25" i="61" s="1"/>
  <c r="D26" i="61" s="1"/>
  <c r="D27" i="61" s="1"/>
  <c r="D28" i="61" s="1"/>
  <c r="D29" i="61" s="1"/>
  <c r="D30" i="61" s="1"/>
  <c r="D31" i="61" s="1"/>
  <c r="D32" i="61" s="1"/>
  <c r="D33" i="61" s="1"/>
  <c r="D34" i="61" s="1"/>
  <c r="D35" i="61" s="1"/>
  <c r="D36" i="61" s="1"/>
  <c r="D37" i="61" s="1"/>
  <c r="D38" i="61" s="1"/>
  <c r="G6" i="61"/>
  <c r="D6" i="61"/>
  <c r="G5" i="61"/>
  <c r="E80" i="51" l="1"/>
  <c r="E81" i="51" s="1"/>
  <c r="E82" i="51" s="1"/>
  <c r="E83" i="51" s="1"/>
  <c r="E84" i="51" s="1"/>
  <c r="E85" i="51" s="1"/>
  <c r="E86" i="51" s="1"/>
  <c r="E87" i="51" s="1"/>
  <c r="E88" i="51" s="1"/>
  <c r="E89" i="51" s="1"/>
  <c r="E90" i="51" s="1"/>
  <c r="E91" i="51" s="1"/>
  <c r="E92" i="51" s="1"/>
  <c r="E93" i="51" s="1"/>
  <c r="E94" i="51" s="1"/>
  <c r="E95" i="51" s="1"/>
  <c r="E96" i="51" s="1"/>
  <c r="E97" i="51" s="1"/>
  <c r="E98" i="51" s="1"/>
  <c r="E99" i="51" s="1"/>
  <c r="E100" i="51" s="1"/>
  <c r="E101" i="51" s="1"/>
  <c r="E102" i="51" s="1"/>
  <c r="E103" i="51" s="1"/>
  <c r="E104" i="51" s="1"/>
  <c r="E105" i="51" s="1"/>
  <c r="E106" i="51" s="1"/>
  <c r="E107" i="51" s="1"/>
  <c r="E108" i="51" s="1"/>
  <c r="E109" i="51" s="1"/>
  <c r="E110" i="51" s="1"/>
  <c r="E111" i="51" s="1"/>
  <c r="E112" i="51" s="1"/>
  <c r="D80" i="51"/>
  <c r="D81" i="51" s="1"/>
  <c r="D82" i="51" s="1"/>
  <c r="D83" i="51" s="1"/>
  <c r="D84" i="51" s="1"/>
  <c r="D85" i="51" s="1"/>
  <c r="D86" i="51" s="1"/>
  <c r="D87" i="51" s="1"/>
  <c r="D88" i="51" s="1"/>
  <c r="D89" i="51" s="1"/>
  <c r="D90" i="51" s="1"/>
  <c r="D91" i="51" s="1"/>
  <c r="D92" i="51" s="1"/>
  <c r="D93" i="51" s="1"/>
  <c r="D94" i="51" s="1"/>
  <c r="D95" i="51" s="1"/>
  <c r="D96" i="51" s="1"/>
  <c r="D97" i="51" s="1"/>
  <c r="D98" i="51" s="1"/>
  <c r="D99" i="51" s="1"/>
  <c r="D100" i="51" s="1"/>
  <c r="D101" i="51" s="1"/>
  <c r="D102" i="51" s="1"/>
  <c r="D103" i="51" s="1"/>
  <c r="D104" i="51" s="1"/>
  <c r="D105" i="51" s="1"/>
  <c r="D106" i="51" s="1"/>
  <c r="D107" i="51" s="1"/>
  <c r="D108" i="51" s="1"/>
  <c r="D109" i="51" s="1"/>
  <c r="D110" i="51" s="1"/>
  <c r="D111" i="51" s="1"/>
  <c r="D112" i="51" s="1"/>
  <c r="E43" i="51"/>
  <c r="E44" i="51" s="1"/>
  <c r="E45" i="51" s="1"/>
  <c r="E46" i="51" s="1"/>
  <c r="E47" i="51" s="1"/>
  <c r="E48" i="51" s="1"/>
  <c r="E49" i="51" s="1"/>
  <c r="E50" i="51" s="1"/>
  <c r="E51" i="51" s="1"/>
  <c r="E52" i="51" s="1"/>
  <c r="E53" i="51" s="1"/>
  <c r="E54" i="51" s="1"/>
  <c r="E55" i="51" s="1"/>
  <c r="E56" i="51" s="1"/>
  <c r="E57" i="51" s="1"/>
  <c r="E58" i="51" s="1"/>
  <c r="E59" i="51" s="1"/>
  <c r="E60" i="51" s="1"/>
  <c r="E61" i="51" s="1"/>
  <c r="E62" i="51" s="1"/>
  <c r="E63" i="51" s="1"/>
  <c r="E64" i="51" s="1"/>
  <c r="E65" i="51" s="1"/>
  <c r="E66" i="51" s="1"/>
  <c r="E67" i="51" s="1"/>
  <c r="E68" i="51" s="1"/>
  <c r="E69" i="51" s="1"/>
  <c r="E70" i="51" s="1"/>
  <c r="E71" i="51" s="1"/>
  <c r="E72" i="51" s="1"/>
  <c r="E73" i="51" s="1"/>
  <c r="E74" i="51" s="1"/>
  <c r="E75" i="51" s="1"/>
  <c r="D43" i="51"/>
  <c r="D44" i="51" s="1"/>
  <c r="D45" i="51" s="1"/>
  <c r="D46" i="51" s="1"/>
  <c r="D47" i="51" s="1"/>
  <c r="D48" i="51" s="1"/>
  <c r="D49" i="51" s="1"/>
  <c r="D50" i="51" s="1"/>
  <c r="D51" i="51" s="1"/>
  <c r="D52" i="51" s="1"/>
  <c r="D53" i="51" s="1"/>
  <c r="D54" i="51" s="1"/>
  <c r="D55" i="51" s="1"/>
  <c r="D56" i="51" s="1"/>
  <c r="D57" i="51" s="1"/>
  <c r="D58" i="51" s="1"/>
  <c r="D59" i="51" s="1"/>
  <c r="D60" i="51" s="1"/>
  <c r="D61" i="51" s="1"/>
  <c r="D62" i="51" s="1"/>
  <c r="D63" i="51" s="1"/>
  <c r="D64" i="51" s="1"/>
  <c r="D65" i="51" s="1"/>
  <c r="D66" i="51" s="1"/>
  <c r="D67" i="51" s="1"/>
  <c r="D68" i="51" s="1"/>
  <c r="D69" i="51" s="1"/>
  <c r="D70" i="51" s="1"/>
  <c r="D71" i="51" s="1"/>
  <c r="D72" i="51" s="1"/>
  <c r="D73" i="51" s="1"/>
  <c r="D74" i="51" s="1"/>
  <c r="D75" i="51" s="1"/>
  <c r="G39" i="51"/>
  <c r="D6" i="51"/>
  <c r="D7" i="51" s="1"/>
  <c r="D8" i="51" s="1"/>
  <c r="D9" i="51" s="1"/>
  <c r="D10" i="51" s="1"/>
  <c r="D11" i="51" s="1"/>
  <c r="D12" i="51" s="1"/>
  <c r="D13" i="51" s="1"/>
  <c r="D14" i="51" s="1"/>
  <c r="D15" i="51" s="1"/>
  <c r="D16" i="51" s="1"/>
  <c r="D17" i="51" s="1"/>
  <c r="D18" i="51" s="1"/>
  <c r="D19" i="51" s="1"/>
  <c r="D20" i="51" s="1"/>
  <c r="D21" i="51" s="1"/>
  <c r="D22" i="51" s="1"/>
  <c r="D23" i="51" s="1"/>
  <c r="D24" i="51" s="1"/>
  <c r="D25" i="51" s="1"/>
  <c r="D26" i="51" s="1"/>
  <c r="D27" i="51" s="1"/>
  <c r="D28" i="51" s="1"/>
  <c r="D29" i="51" s="1"/>
  <c r="D30" i="51" s="1"/>
  <c r="D31" i="51" s="1"/>
  <c r="D32" i="51" s="1"/>
  <c r="D33" i="51" s="1"/>
  <c r="D34" i="51" s="1"/>
  <c r="D35" i="51" s="1"/>
  <c r="D36" i="51" s="1"/>
  <c r="D37" i="51" s="1"/>
  <c r="D38" i="51" s="1"/>
  <c r="B9" i="28"/>
  <c r="C9" i="28"/>
  <c r="D9" i="28"/>
  <c r="E9" i="28"/>
  <c r="F9" i="28"/>
  <c r="H9" i="28"/>
  <c r="I9" i="28"/>
  <c r="J9" i="28"/>
  <c r="J9" i="27"/>
  <c r="I9" i="27"/>
  <c r="H9" i="27"/>
  <c r="F9" i="27"/>
  <c r="E9" i="27"/>
  <c r="D9" i="27"/>
  <c r="C9" i="27"/>
  <c r="B9" i="27"/>
  <c r="J40" i="25"/>
  <c r="I40" i="25"/>
  <c r="D7" i="25"/>
  <c r="D8" i="25" s="1"/>
  <c r="D9" i="25" s="1"/>
  <c r="D10" i="25" s="1"/>
  <c r="D11" i="25" s="1"/>
  <c r="D12" i="25" s="1"/>
  <c r="D13" i="25" s="1"/>
  <c r="D14" i="25" s="1"/>
  <c r="D15" i="25" s="1"/>
  <c r="D16" i="25" s="1"/>
  <c r="D17" i="25" s="1"/>
  <c r="D18" i="25" s="1"/>
  <c r="D19" i="25" s="1"/>
  <c r="D20" i="25" s="1"/>
  <c r="D21" i="25" s="1"/>
  <c r="D22" i="25" s="1"/>
  <c r="D23" i="25" s="1"/>
  <c r="D24" i="25" s="1"/>
  <c r="D25" i="25" s="1"/>
  <c r="D26" i="25" s="1"/>
  <c r="D27" i="25" s="1"/>
  <c r="D28" i="25" s="1"/>
  <c r="D29" i="25" s="1"/>
  <c r="D30" i="25" s="1"/>
  <c r="D31" i="25" s="1"/>
  <c r="D32" i="25" s="1"/>
  <c r="D33" i="25" s="1"/>
  <c r="D34" i="25" s="1"/>
  <c r="D35" i="25" s="1"/>
  <c r="D36" i="25" s="1"/>
  <c r="D37" i="25" s="1"/>
  <c r="D38" i="25" s="1"/>
  <c r="D39" i="25" s="1"/>
  <c r="X41" i="22" l="1"/>
  <c r="Q41" i="22"/>
  <c r="I41" i="22"/>
  <c r="D41" i="22"/>
  <c r="X40" i="22"/>
  <c r="Q40" i="22"/>
  <c r="I40" i="22"/>
  <c r="D40" i="22"/>
  <c r="X39" i="22"/>
  <c r="Q39" i="22"/>
  <c r="I39" i="22"/>
  <c r="D39" i="22"/>
  <c r="X38" i="22"/>
  <c r="Q38" i="22"/>
  <c r="I38" i="22"/>
  <c r="D38" i="22"/>
  <c r="X37" i="22"/>
  <c r="Q37" i="22"/>
  <c r="I37" i="22"/>
  <c r="D37" i="22"/>
  <c r="X36" i="22"/>
  <c r="Q36" i="22"/>
  <c r="I36" i="22"/>
  <c r="D36" i="22"/>
  <c r="X35" i="22"/>
  <c r="Q35" i="22"/>
  <c r="I35" i="22"/>
  <c r="D35" i="22"/>
  <c r="X34" i="22"/>
  <c r="Q34" i="22"/>
  <c r="I34" i="22"/>
  <c r="D34" i="22"/>
  <c r="X33" i="22"/>
  <c r="Q33" i="22"/>
  <c r="I33" i="22"/>
  <c r="D33" i="22"/>
  <c r="X32" i="22"/>
  <c r="Q32" i="22"/>
  <c r="I32" i="22"/>
  <c r="D32" i="22"/>
  <c r="K27" i="22"/>
  <c r="J27" i="22"/>
  <c r="I27" i="22"/>
  <c r="H27" i="22"/>
  <c r="G27" i="22"/>
  <c r="F27" i="22"/>
  <c r="E27" i="22"/>
  <c r="D27" i="22"/>
  <c r="C27" i="22"/>
  <c r="B27" i="22"/>
  <c r="K20" i="22"/>
  <c r="J20" i="22"/>
  <c r="I20" i="22"/>
  <c r="H20" i="22"/>
  <c r="G20" i="22"/>
  <c r="F20" i="22"/>
  <c r="E20" i="22"/>
  <c r="D20" i="22"/>
  <c r="C20" i="22"/>
  <c r="B20" i="22"/>
  <c r="K35" i="21"/>
  <c r="I35" i="21"/>
  <c r="G35" i="21"/>
  <c r="E35" i="21"/>
  <c r="C35" i="21"/>
  <c r="K34" i="21"/>
  <c r="I34" i="21"/>
  <c r="G34" i="21"/>
  <c r="E34" i="21"/>
  <c r="C34" i="21"/>
  <c r="K33" i="21"/>
  <c r="I33" i="21"/>
  <c r="G33" i="21"/>
  <c r="E33" i="21"/>
  <c r="C33" i="21"/>
  <c r="K27" i="21"/>
  <c r="I27" i="21"/>
  <c r="G27" i="21"/>
  <c r="E27" i="21"/>
  <c r="C27" i="21"/>
  <c r="K26" i="21"/>
  <c r="I26" i="21"/>
  <c r="G26" i="21"/>
  <c r="E26" i="21"/>
  <c r="C26" i="21"/>
  <c r="K25" i="21"/>
  <c r="I25" i="21"/>
  <c r="G25" i="21"/>
  <c r="E25" i="21"/>
  <c r="C25" i="21"/>
  <c r="K24" i="21"/>
  <c r="I24" i="21"/>
  <c r="G24" i="21"/>
  <c r="E24" i="21"/>
  <c r="C24" i="21"/>
  <c r="K17" i="21"/>
  <c r="I17" i="21"/>
  <c r="G17" i="21"/>
  <c r="E17" i="21"/>
  <c r="C17" i="21"/>
  <c r="K16" i="21"/>
  <c r="I16" i="21"/>
  <c r="G16" i="21"/>
  <c r="E16" i="21"/>
  <c r="C16" i="21"/>
  <c r="K10" i="21"/>
  <c r="I10" i="21"/>
  <c r="G10" i="21"/>
  <c r="E10" i="21"/>
  <c r="C10" i="21"/>
  <c r="K9" i="21"/>
  <c r="I9" i="21"/>
  <c r="G9" i="21"/>
  <c r="E9" i="21"/>
  <c r="C9" i="21"/>
  <c r="K26" i="20"/>
  <c r="I26" i="20"/>
  <c r="G26" i="20"/>
  <c r="E26" i="20"/>
  <c r="C26" i="20"/>
  <c r="K25" i="20"/>
  <c r="I25" i="20"/>
  <c r="G25" i="20"/>
  <c r="E25" i="20"/>
  <c r="C25" i="20"/>
  <c r="K24" i="20"/>
  <c r="I24" i="20"/>
  <c r="G24" i="20"/>
  <c r="E24" i="20"/>
  <c r="C24" i="20"/>
  <c r="K18" i="20"/>
  <c r="I18" i="20"/>
  <c r="G18" i="20"/>
  <c r="E18" i="20"/>
  <c r="C18" i="20"/>
  <c r="K17" i="20"/>
  <c r="I17" i="20"/>
  <c r="G17" i="20"/>
  <c r="E17" i="20"/>
  <c r="C17" i="20"/>
  <c r="K11" i="20"/>
  <c r="I11" i="20"/>
  <c r="G11" i="20"/>
  <c r="E11" i="20"/>
  <c r="C11" i="20"/>
  <c r="K10" i="20"/>
  <c r="I10" i="20"/>
  <c r="G10" i="20"/>
  <c r="E10" i="20"/>
  <c r="C10" i="20"/>
  <c r="B25" i="19"/>
  <c r="E18" i="19"/>
  <c r="C18" i="19"/>
  <c r="E17" i="19"/>
  <c r="C17" i="19"/>
  <c r="E11" i="19"/>
  <c r="C11" i="19"/>
  <c r="E10" i="19"/>
  <c r="C10" i="19"/>
  <c r="E18" i="18"/>
  <c r="C18" i="18"/>
  <c r="E17" i="18"/>
  <c r="C17" i="18"/>
  <c r="E11" i="18"/>
  <c r="C11" i="18"/>
  <c r="E10" i="18"/>
  <c r="C10" i="18"/>
  <c r="G18" i="17"/>
  <c r="E18" i="17"/>
  <c r="C18" i="17"/>
  <c r="G17" i="17"/>
  <c r="E17" i="17"/>
  <c r="C17" i="17"/>
  <c r="G11" i="17"/>
  <c r="E11" i="17"/>
  <c r="C11" i="17"/>
  <c r="G10" i="17"/>
  <c r="E10" i="17"/>
  <c r="C10" i="17"/>
  <c r="D42" i="16"/>
  <c r="D41" i="16"/>
  <c r="D40" i="16"/>
  <c r="D39" i="16"/>
  <c r="D38" i="16"/>
  <c r="D37" i="16"/>
  <c r="D36" i="16"/>
  <c r="D35" i="16"/>
  <c r="D34" i="16"/>
  <c r="D26" i="14"/>
  <c r="D25" i="14"/>
  <c r="J16" i="11"/>
  <c r="J15" i="11"/>
  <c r="J14" i="11"/>
  <c r="J13" i="11"/>
  <c r="J12" i="11"/>
  <c r="J11" i="11"/>
  <c r="J10" i="11"/>
  <c r="J9" i="11"/>
  <c r="J8" i="11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E32" i="10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D32" i="10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D55" i="10" s="1"/>
  <c r="H31" i="10"/>
  <c r="E4" i="10"/>
  <c r="E5" i="10" s="1"/>
  <c r="E6" i="10" s="1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D4" i="10"/>
  <c r="D5" i="10" s="1"/>
  <c r="D6" i="10" s="1"/>
  <c r="D7" i="10" s="1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I11" i="8"/>
  <c r="I10" i="8"/>
  <c r="I9" i="8"/>
  <c r="I8" i="8"/>
  <c r="I7" i="8"/>
  <c r="I6" i="8"/>
  <c r="I5" i="8"/>
  <c r="I4" i="8"/>
  <c r="I3" i="8"/>
  <c r="M94" i="7"/>
  <c r="M95" i="7" s="1"/>
  <c r="M96" i="7" s="1"/>
  <c r="M97" i="7" s="1"/>
  <c r="M98" i="7" s="1"/>
  <c r="M99" i="7" s="1"/>
  <c r="M100" i="7" s="1"/>
  <c r="M101" i="7" s="1"/>
  <c r="M102" i="7" s="1"/>
  <c r="M103" i="7" s="1"/>
  <c r="M104" i="7" s="1"/>
  <c r="M105" i="7" s="1"/>
  <c r="M106" i="7" s="1"/>
  <c r="M107" i="7" s="1"/>
  <c r="M108" i="7" s="1"/>
  <c r="M109" i="7" s="1"/>
  <c r="M110" i="7" s="1"/>
  <c r="M111" i="7" s="1"/>
  <c r="M112" i="7" s="1"/>
  <c r="M113" i="7" s="1"/>
  <c r="M114" i="7" s="1"/>
  <c r="L94" i="7"/>
  <c r="L95" i="7" s="1"/>
  <c r="L96" i="7" s="1"/>
  <c r="L97" i="7" s="1"/>
  <c r="L98" i="7" s="1"/>
  <c r="L99" i="7" s="1"/>
  <c r="L100" i="7" s="1"/>
  <c r="L101" i="7" s="1"/>
  <c r="L102" i="7" s="1"/>
  <c r="L103" i="7" s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M91" i="7"/>
  <c r="M92" i="7" s="1"/>
  <c r="M93" i="7" s="1"/>
  <c r="L91" i="7"/>
  <c r="L92" i="7" s="1"/>
  <c r="L93" i="7" s="1"/>
  <c r="M62" i="7"/>
  <c r="M63" i="7" s="1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L62" i="7"/>
  <c r="L63" i="7" s="1"/>
  <c r="L64" i="7" s="1"/>
  <c r="L65" i="7" s="1"/>
  <c r="L66" i="7" s="1"/>
  <c r="L67" i="7" s="1"/>
  <c r="L68" i="7" s="1"/>
  <c r="L69" i="7" s="1"/>
  <c r="L70" i="7" s="1"/>
  <c r="L71" i="7" s="1"/>
  <c r="L72" i="7" s="1"/>
  <c r="L73" i="7" s="1"/>
  <c r="L74" i="7" s="1"/>
  <c r="L75" i="7" s="1"/>
  <c r="L76" i="7" s="1"/>
  <c r="L77" i="7" s="1"/>
  <c r="L78" i="7" s="1"/>
  <c r="L79" i="7" s="1"/>
  <c r="L80" i="7" s="1"/>
  <c r="L81" i="7" s="1"/>
  <c r="L82" i="7" s="1"/>
  <c r="L83" i="7" s="1"/>
  <c r="L84" i="7" s="1"/>
  <c r="L85" i="7" s="1"/>
  <c r="P33" i="7"/>
  <c r="P34" i="7" s="1"/>
  <c r="P35" i="7" s="1"/>
  <c r="P36" i="7" s="1"/>
  <c r="P37" i="7" s="1"/>
  <c r="P38" i="7" s="1"/>
  <c r="P39" i="7" s="1"/>
  <c r="P40" i="7" s="1"/>
  <c r="P41" i="7" s="1"/>
  <c r="P42" i="7" s="1"/>
  <c r="P43" i="7" s="1"/>
  <c r="P44" i="7" s="1"/>
  <c r="P45" i="7" s="1"/>
  <c r="P46" i="7" s="1"/>
  <c r="P47" i="7" s="1"/>
  <c r="P48" i="7" s="1"/>
  <c r="P49" i="7" s="1"/>
  <c r="P50" i="7" s="1"/>
  <c r="P51" i="7" s="1"/>
  <c r="P52" i="7" s="1"/>
  <c r="P53" i="7" s="1"/>
  <c r="P54" i="7" s="1"/>
  <c r="P55" i="7" s="1"/>
  <c r="P56" i="7" s="1"/>
  <c r="M33" i="7"/>
  <c r="M34" i="7" s="1"/>
  <c r="M35" i="7" s="1"/>
  <c r="M36" i="7" s="1"/>
  <c r="M37" i="7" s="1"/>
  <c r="M38" i="7" s="1"/>
  <c r="M39" i="7" s="1"/>
  <c r="M40" i="7" s="1"/>
  <c r="M41" i="7" s="1"/>
  <c r="M42" i="7" s="1"/>
  <c r="M43" i="7" s="1"/>
  <c r="M44" i="7" s="1"/>
  <c r="M45" i="7" s="1"/>
  <c r="M46" i="7" s="1"/>
  <c r="M47" i="7" s="1"/>
  <c r="M48" i="7" s="1"/>
  <c r="M49" i="7" s="1"/>
  <c r="M50" i="7" s="1"/>
  <c r="M51" i="7" s="1"/>
  <c r="M52" i="7" s="1"/>
  <c r="M53" i="7" s="1"/>
  <c r="M54" i="7" s="1"/>
  <c r="M55" i="7" s="1"/>
  <c r="M56" i="7" s="1"/>
  <c r="L33" i="7"/>
  <c r="L34" i="7" s="1"/>
  <c r="L35" i="7" s="1"/>
  <c r="L36" i="7" s="1"/>
  <c r="L37" i="7" s="1"/>
  <c r="L38" i="7" s="1"/>
  <c r="L39" i="7" s="1"/>
  <c r="L40" i="7" s="1"/>
  <c r="L41" i="7" s="1"/>
  <c r="L42" i="7" s="1"/>
  <c r="L43" i="7" s="1"/>
  <c r="L44" i="7" s="1"/>
  <c r="L45" i="7" s="1"/>
  <c r="L46" i="7" s="1"/>
  <c r="L47" i="7" s="1"/>
  <c r="L48" i="7" s="1"/>
  <c r="L49" i="7" s="1"/>
  <c r="L50" i="7" s="1"/>
  <c r="L51" i="7" s="1"/>
  <c r="L52" i="7" s="1"/>
  <c r="L53" i="7" s="1"/>
  <c r="L54" i="7" s="1"/>
  <c r="L55" i="7" s="1"/>
  <c r="L56" i="7" s="1"/>
  <c r="K29" i="7"/>
  <c r="J29" i="7"/>
  <c r="K28" i="7"/>
  <c r="J28" i="7"/>
  <c r="L4" i="7"/>
  <c r="L5" i="7" s="1"/>
  <c r="L6" i="7" s="1"/>
  <c r="L7" i="7" s="1"/>
  <c r="L8" i="7" s="1"/>
  <c r="L9" i="7" s="1"/>
  <c r="L10" i="7" s="1"/>
  <c r="L11" i="7" s="1"/>
  <c r="L12" i="7" s="1"/>
  <c r="L13" i="7" s="1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J9" i="6"/>
  <c r="I9" i="6"/>
  <c r="H9" i="6"/>
  <c r="G9" i="6"/>
  <c r="F9" i="6"/>
  <c r="E9" i="6"/>
  <c r="D9" i="6"/>
  <c r="C9" i="6"/>
  <c r="B9" i="6"/>
  <c r="H7" i="5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E6" i="5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H12" i="4"/>
  <c r="G12" i="4"/>
  <c r="J12" i="4" s="1"/>
  <c r="H11" i="4"/>
  <c r="G11" i="4"/>
  <c r="J11" i="4" s="1"/>
  <c r="H10" i="4"/>
  <c r="G10" i="4"/>
  <c r="J10" i="4" s="1"/>
  <c r="H9" i="4"/>
  <c r="G9" i="4"/>
  <c r="J9" i="4" s="1"/>
  <c r="H8" i="4"/>
  <c r="G8" i="4"/>
  <c r="J8" i="4" s="1"/>
  <c r="H7" i="4"/>
  <c r="G7" i="4"/>
  <c r="J7" i="4" s="1"/>
  <c r="H6" i="4"/>
  <c r="G6" i="4"/>
  <c r="J6" i="4" s="1"/>
  <c r="H5" i="4"/>
  <c r="G5" i="4"/>
  <c r="J5" i="4" s="1"/>
  <c r="E156" i="3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E167" i="3" s="1"/>
  <c r="E168" i="3" s="1"/>
  <c r="E169" i="3" s="1"/>
  <c r="E170" i="3" s="1"/>
  <c r="E171" i="3" s="1"/>
  <c r="E172" i="3" s="1"/>
  <c r="E173" i="3" s="1"/>
  <c r="E174" i="3" s="1"/>
  <c r="E175" i="3" s="1"/>
  <c r="E176" i="3" s="1"/>
  <c r="E177" i="3" s="1"/>
  <c r="E178" i="3" s="1"/>
  <c r="E179" i="3" s="1"/>
  <c r="D156" i="3"/>
  <c r="D157" i="3" s="1"/>
  <c r="D158" i="3" s="1"/>
  <c r="D159" i="3" s="1"/>
  <c r="D160" i="3" s="1"/>
  <c r="D161" i="3" s="1"/>
  <c r="D162" i="3" s="1"/>
  <c r="D163" i="3" s="1"/>
  <c r="D164" i="3" s="1"/>
  <c r="D165" i="3" s="1"/>
  <c r="D166" i="3" s="1"/>
  <c r="D167" i="3" s="1"/>
  <c r="D168" i="3" s="1"/>
  <c r="D169" i="3" s="1"/>
  <c r="D170" i="3" s="1"/>
  <c r="D171" i="3" s="1"/>
  <c r="D172" i="3" s="1"/>
  <c r="D173" i="3" s="1"/>
  <c r="D174" i="3" s="1"/>
  <c r="D175" i="3" s="1"/>
  <c r="D176" i="3" s="1"/>
  <c r="D177" i="3" s="1"/>
  <c r="D178" i="3" s="1"/>
  <c r="D179" i="3" s="1"/>
  <c r="D130" i="3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  <c r="H126" i="3"/>
  <c r="H127" i="3" s="1"/>
  <c r="H128" i="3" s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144" i="3" s="1"/>
  <c r="H145" i="3" s="1"/>
  <c r="H146" i="3" s="1"/>
  <c r="H147" i="3" s="1"/>
  <c r="H148" i="3" s="1"/>
  <c r="H149" i="3" s="1"/>
  <c r="E126" i="3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D126" i="3"/>
  <c r="D127" i="3" s="1"/>
  <c r="D128" i="3" s="1"/>
  <c r="D129" i="3" s="1"/>
  <c r="D101" i="3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H97" i="3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E97" i="3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D97" i="3"/>
  <c r="D98" i="3" s="1"/>
  <c r="D99" i="3" s="1"/>
  <c r="D100" i="3" s="1"/>
  <c r="E68" i="3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D68" i="3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H40" i="3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E40" i="3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D40" i="3"/>
  <c r="D39" i="3"/>
  <c r="C37" i="3"/>
  <c r="B37" i="3"/>
  <c r="C36" i="3"/>
  <c r="B36" i="3"/>
  <c r="A36" i="3" s="1"/>
  <c r="B31" i="3"/>
  <c r="C30" i="3"/>
  <c r="B30" i="3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D6" i="3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<sst xmlns="http://schemas.openxmlformats.org/spreadsheetml/2006/main" count="1784" uniqueCount="238">
  <si>
    <t>Total nacional</t>
  </si>
  <si>
    <t>Cabeceras</t>
  </si>
  <si>
    <t>Centros poblados y rural disperso</t>
  </si>
  <si>
    <t>Nacional</t>
  </si>
  <si>
    <t>Hombre</t>
  </si>
  <si>
    <t>Mujer</t>
  </si>
  <si>
    <t>Brecha (M-H)</t>
  </si>
  <si>
    <t>Incidencia de pobreza Monetaria según sexo de la persona: Mujer Vs hombre</t>
  </si>
  <si>
    <t>y</t>
  </si>
  <si>
    <t>y2</t>
  </si>
  <si>
    <t>Mujer**</t>
  </si>
  <si>
    <t>Hombre**</t>
  </si>
  <si>
    <t>Cundinamarca</t>
  </si>
  <si>
    <t>La Guajira</t>
  </si>
  <si>
    <t>Caldas</t>
  </si>
  <si>
    <t>Chocó</t>
  </si>
  <si>
    <t>Antioquia</t>
  </si>
  <si>
    <t>Magdalena</t>
  </si>
  <si>
    <t>Valle del Cauca</t>
  </si>
  <si>
    <t>Córdoba</t>
  </si>
  <si>
    <t>Risaralda</t>
  </si>
  <si>
    <t>Cesar</t>
  </si>
  <si>
    <t>Quindío</t>
  </si>
  <si>
    <t>Norte de Santander</t>
  </si>
  <si>
    <t>Santander</t>
  </si>
  <si>
    <t>Huila</t>
  </si>
  <si>
    <t>Bogotá D.C.</t>
  </si>
  <si>
    <t>Cauca</t>
  </si>
  <si>
    <t>Atlántico</t>
  </si>
  <si>
    <t>Bolívar</t>
  </si>
  <si>
    <t>Meta</t>
  </si>
  <si>
    <t>Sucre</t>
  </si>
  <si>
    <t>Boyacá</t>
  </si>
  <si>
    <t>Nariño</t>
  </si>
  <si>
    <t xml:space="preserve">Total Nacional </t>
  </si>
  <si>
    <t>Tolima</t>
  </si>
  <si>
    <t>Caquetá</t>
  </si>
  <si>
    <t>2020-2019</t>
  </si>
  <si>
    <t>2019**</t>
  </si>
  <si>
    <t>2020**</t>
  </si>
  <si>
    <t>x</t>
  </si>
  <si>
    <t>Total Nacional</t>
  </si>
  <si>
    <t>Incidencias Totales 2019 vs 2020</t>
  </si>
  <si>
    <t>Pobreza Monetaria Vs brecha de género según sexo de la persona</t>
  </si>
  <si>
    <t>Incidencia de pobreza</t>
  </si>
  <si>
    <t xml:space="preserve">Brecha </t>
  </si>
  <si>
    <t>y*</t>
  </si>
  <si>
    <t>Incidencia**</t>
  </si>
  <si>
    <t>Brecha**</t>
  </si>
  <si>
    <t>y**</t>
  </si>
  <si>
    <t>Brecha</t>
  </si>
  <si>
    <t>Incidencia</t>
  </si>
  <si>
    <t>incidencia++</t>
  </si>
  <si>
    <t>brecha++</t>
  </si>
  <si>
    <t>ao</t>
  </si>
  <si>
    <t>Sum of (sum) pobre</t>
  </si>
  <si>
    <t>Sum of (sum) CANTPERSONA</t>
  </si>
  <si>
    <t>Año</t>
  </si>
  <si>
    <t>Indice</t>
  </si>
  <si>
    <t>Linea</t>
  </si>
  <si>
    <t>Quindio</t>
  </si>
  <si>
    <t>Bogotá, D.C.</t>
  </si>
  <si>
    <t xml:space="preserve">Hombre </t>
  </si>
  <si>
    <t xml:space="preserve">Mujer </t>
  </si>
  <si>
    <t>Incidencia de pobreza Monetaria según sexo de la persona jefe de hogarMujer Vs hombre</t>
  </si>
  <si>
    <t>Valle Del Cauca</t>
  </si>
  <si>
    <t>Norte De Santander</t>
  </si>
  <si>
    <t>Pobreza Monetaria Vs brecha de género según sexo de la persona jefe de hogar</t>
  </si>
  <si>
    <t>Sexo</t>
  </si>
  <si>
    <t>Incidencia de pobreza extrema</t>
  </si>
  <si>
    <t>Monetaria</t>
  </si>
  <si>
    <t>Extrema</t>
  </si>
  <si>
    <t>Brecha Monetaria sexo persona Vs Brecha Extrema sexo persona 2019</t>
  </si>
  <si>
    <t xml:space="preserve">Brecha Monetaria </t>
  </si>
  <si>
    <t>Brecha Extrema</t>
  </si>
  <si>
    <t>Indigente</t>
  </si>
  <si>
    <t>Total</t>
  </si>
  <si>
    <t>quintil</t>
  </si>
  <si>
    <t>Sin ingreso</t>
  </si>
  <si>
    <t>Quintil 1</t>
  </si>
  <si>
    <t>Quintil 2</t>
  </si>
  <si>
    <t>Quintil 3</t>
  </si>
  <si>
    <t>Quintil 4</t>
  </si>
  <si>
    <t>Quintil 5</t>
  </si>
  <si>
    <t>Clase</t>
  </si>
  <si>
    <t>Ingresos propios</t>
  </si>
  <si>
    <t>Total hombres</t>
  </si>
  <si>
    <t>Total mujeres</t>
  </si>
  <si>
    <t>% Hombre</t>
  </si>
  <si>
    <t>% Mujer</t>
  </si>
  <si>
    <t>Cabecera</t>
  </si>
  <si>
    <t>CPRD</t>
  </si>
  <si>
    <t>Hombres</t>
  </si>
  <si>
    <t>Mujeres</t>
  </si>
  <si>
    <t>(M-H)=</t>
  </si>
  <si>
    <t xml:space="preserve"> </t>
  </si>
  <si>
    <t>Dpto</t>
  </si>
  <si>
    <t>Departamento</t>
  </si>
  <si>
    <t>Brecha (M-H) en p.p.(en orden descendente)</t>
  </si>
  <si>
    <t>Personas con y sin ingresos propios, según sexo y nivel educativo</t>
  </si>
  <si>
    <t>Nivel</t>
  </si>
  <si>
    <t>Ninguno</t>
  </si>
  <si>
    <t>Sin ingresos</t>
  </si>
  <si>
    <t>Con ingresos</t>
  </si>
  <si>
    <t>Básica primaria</t>
  </si>
  <si>
    <t>Básica secundaria</t>
  </si>
  <si>
    <t>Media</t>
  </si>
  <si>
    <t>Técnica y tecnológica</t>
  </si>
  <si>
    <t>Superior</t>
  </si>
  <si>
    <t>Postgrado</t>
  </si>
  <si>
    <t>No sabe, no informa</t>
  </si>
  <si>
    <t>No hay respuesta</t>
  </si>
  <si>
    <t>Brecha (M-H) en p.p.</t>
  </si>
  <si>
    <t>PULSO SOCIAL</t>
  </si>
  <si>
    <t>Totales y porcentajes por sexo, edad, nivel educativo y tamaño del hogar de los jefes de hogar  y si el hogar se consideró en pobreza monetaria en 2020</t>
  </si>
  <si>
    <t>Total 23 ciudades y sus áreas metropolitanas</t>
  </si>
  <si>
    <t>Mayo-Agosto 2021</t>
  </si>
  <si>
    <t>Sí</t>
  </si>
  <si>
    <t>No</t>
  </si>
  <si>
    <t>No tuvo su periodo menstrual en el último mes</t>
  </si>
  <si>
    <t>Total personas</t>
  </si>
  <si>
    <t>%</t>
  </si>
  <si>
    <t>Fuente: DANE - EPS</t>
  </si>
  <si>
    <t>Pobreza monetaria</t>
  </si>
  <si>
    <t>No pobre</t>
  </si>
  <si>
    <t xml:space="preserve">Pobre </t>
  </si>
  <si>
    <t>Totales y porcentajes por sexo, edad, nivel educativo, tamaño del hogar de los jefes de hogar y sus cónyuges y si el hogar se consideró en pobreza monetaria en 2020</t>
  </si>
  <si>
    <t>bs11. ¿Usted qué tan seguro/a se siente caminando solo/a en su barrio de día?</t>
  </si>
  <si>
    <t>Totales y porcentajes por sexo, edad, nivel educativo y tamaño del hogar de los jefes de hogar y sus cónyuges  y si el hogar se consideró en pobreza monetaria en 2020</t>
  </si>
  <si>
    <t>Enero- Agosto 2021</t>
  </si>
  <si>
    <t>Muy seguro/a</t>
  </si>
  <si>
    <t>Seguro/a</t>
  </si>
  <si>
    <t>Inseguro/a</t>
  </si>
  <si>
    <t>Muy inseguro/a</t>
  </si>
  <si>
    <t>Nunca sale solo/a de día</t>
  </si>
  <si>
    <t>Personas que No tienen ingresos</t>
  </si>
  <si>
    <t>Nunca sale solo/a de noche</t>
  </si>
  <si>
    <t>bs10. ¿Usted qué tan seguro/a se siente caminando solo/a en su barrio de noche?</t>
  </si>
  <si>
    <t>Según respuesta a ¿Actualmente tiene posibilidades de ahorrar alguna parte de sus ingresos?</t>
  </si>
  <si>
    <t>Si</t>
  </si>
  <si>
    <t>No tiene ingresos</t>
  </si>
  <si>
    <t>Personas que No tienen ingresos, según pregunta cc8</t>
  </si>
  <si>
    <t>bs6. Durante los últimos 7 días usted ha sentido…</t>
  </si>
  <si>
    <t>Preocupación o nerviosismo</t>
  </si>
  <si>
    <t>Cansancio</t>
  </si>
  <si>
    <t>Irritabilidad</t>
  </si>
  <si>
    <t>Soledad</t>
  </si>
  <si>
    <t>Tristeza</t>
  </si>
  <si>
    <t>Dolores de cabeza o estomacales</t>
  </si>
  <si>
    <t>Dificultades para dormir</t>
  </si>
  <si>
    <t>Los latidos de su corazón a pesar de no haber realizado ningún esfuerzo fisico</t>
  </si>
  <si>
    <t>Le fue imposible sentir sentimientos positivos</t>
  </si>
  <si>
    <t>Ninguna de las anteriores</t>
  </si>
  <si>
    <t>Pobre</t>
  </si>
  <si>
    <t>Personas con Pobreza Monetaria</t>
  </si>
  <si>
    <t>Personas Sin Pobreza</t>
  </si>
  <si>
    <t>Mujeres Pobres</t>
  </si>
  <si>
    <t>Mujeres no Pobres</t>
  </si>
  <si>
    <t>Hombres pobres</t>
  </si>
  <si>
    <t>Hombres no pobres</t>
  </si>
  <si>
    <t>IPM Mujer vs IPM Hombre 2020</t>
  </si>
  <si>
    <t>Cifras en Porcentaje</t>
  </si>
  <si>
    <t>Amazonas</t>
  </si>
  <si>
    <t>Vichada</t>
  </si>
  <si>
    <t>Guainía</t>
  </si>
  <si>
    <t>Arauca</t>
  </si>
  <si>
    <t>Vaupés</t>
  </si>
  <si>
    <t>Guaviare</t>
  </si>
  <si>
    <t>Casanare</t>
  </si>
  <si>
    <t>Putumayo</t>
  </si>
  <si>
    <t>San Andrés</t>
  </si>
  <si>
    <t>IMP Total 2019 Vs 2020</t>
  </si>
  <si>
    <t>IPM Vs brecha de género 2020</t>
  </si>
  <si>
    <t>IPM</t>
  </si>
  <si>
    <t xml:space="preserve">y </t>
  </si>
  <si>
    <t>IPM**</t>
  </si>
  <si>
    <t>IPM Mujer**</t>
  </si>
  <si>
    <t>Gráfico 24 IPM Mujer Vs brecha 2020</t>
  </si>
  <si>
    <t>X</t>
  </si>
  <si>
    <t>Hombre*</t>
  </si>
  <si>
    <t>Mujer*</t>
  </si>
  <si>
    <t>Gráfico 2 Incidencia de pobreza monetaria en mujeres con respecto a la brecha de incidencia de pobreza monetaria según sexo de la población. Departamentos. 2020</t>
  </si>
  <si>
    <t>Gráfico 1 Incidencia de pobreza monetaria según sexo de la población. Total nacional. 2012-2020</t>
  </si>
  <si>
    <t xml:space="preserve">Gráfico 3 Índice de feminidad de la pobreza monetaria. 2012 – 2020 </t>
  </si>
  <si>
    <t>Gráfico 4 Índice de feminidad de la pobreza en Colombia. Departamentos. 2019-2020</t>
  </si>
  <si>
    <t>Gráfico 5 Incidencia (%) de la pobreza monetaria según sexo de la persona jefa de hogar y brecha de género (puntos porcentuales).</t>
  </si>
  <si>
    <t>Gráfico 6 Incidencia de la pobreza monetaria en hogares con jefatura femenina con respecto a la brecha de incidencia de pobreza monetaria según jefatura del hogar.</t>
  </si>
  <si>
    <t>Gráfico 7 Incidencia de la pobreza monetaria extrema según sexo de la persona. Total Nacional. 2012-2020</t>
  </si>
  <si>
    <t>Gráfico 8. Brechas de género en la incidencia de pobreza monetaria y pobreza monetaria extrema. Departamentos. 2020</t>
  </si>
  <si>
    <t>Gráfico 9 Incidencia de la pobreza monetaria extrema según sexo de la persona jefa del hogar. Total Nacional. 2012-2020</t>
  </si>
  <si>
    <t>Gráfico 10 Porcentaje de la población de 15 años y más que no estudia, sin ingresos propios y por quintiles de ingreso, según sexo. Total nacional. 2020</t>
  </si>
  <si>
    <t>Cabecera
(M-H)=17,6 p.p.</t>
  </si>
  <si>
    <t>Centros Poblados y rural disperso 
(M-H)=40,5 p.p.</t>
  </si>
  <si>
    <t>Sexo del jefe de hogar</t>
  </si>
  <si>
    <t>Tabla 1 Promedio de razón de dependencia por condición de pobreza monetaria y sexo del jefe de hogar solo para los hogares con jefes con 60 años o menos. 2020.</t>
  </si>
  <si>
    <t>Gráfico 11 Porcentaje de la población de más de 15 años que no estudia y no tiene ingresos propios, según sexo. Cabeceras municipales y centros poblados y rural disperso. 2020</t>
  </si>
  <si>
    <t>Tabla 3. Porcentaje de la población de más de 15 años que no estudia y no tiene ingresos propios, según sexo. Departamentos. 2020</t>
  </si>
  <si>
    <t>Gráfico 12 Porcentaje de la población de más de 15 años que no estudia y no tiene ingresos propios, según sexo y nivel educativo. Total nacional. 2020</t>
  </si>
  <si>
    <t>Durante el último mes ¿Ha tenido usted dificultades económicas para adquirir los elementos necesarios para atender su periodo menstrual?</t>
  </si>
  <si>
    <t>Gráfico 13 Durante el último mes ¿Ha tenido usted dificultades económicas para adquirir los elementos necesarios para atender su periodo menstrual? Mujeres jefas de hogar y cónyuges. 23 ciudades y áreas metropolitanas. Mayo-agosto 2021</t>
  </si>
  <si>
    <t>El mes pasado, ¿Tuvo dificultades para acceder a un baño cercano, privado y limpio para cambiar sus implementos de higiene para atender su periodo menstrual?</t>
  </si>
  <si>
    <t>Gráfico 14 El mes pasado, ¿Tuvo dificultades para acceder a un baño cercano, privado y limpio para cambiar sus implementos de higiene para atender su periodo menstrual? Mujeres jefas de hogar y cónyuges. 23 ciudades y áreas metropolitanas. Mayo-agosto 2021</t>
  </si>
  <si>
    <t>El mes pasado ¿Tuvo que suspender o interrumpir sus actividades usuales laborales, de estudio o tareas del hogar a causa de su periodo menstrual?</t>
  </si>
  <si>
    <t>Gráfico 15 El mes pasado ¿Tuvo que suspender o interrumpir sus actividades usuales laborales, de estudio o tareas del hogar a causa de su periodo menstrual? Mujeres jefas de hogar y cónyuges. 23 ciudades y áreas metropolitanas. Mayo-agosto 2021</t>
  </si>
  <si>
    <t>Personas sin ingresos, según sexo</t>
  </si>
  <si>
    <t>Personas en hogares con pobreza monetaria, según sexo</t>
  </si>
  <si>
    <t>Porcentaje (%)</t>
  </si>
  <si>
    <t>Gráfico 18 Durante los últimos 7 días usted ha sentido… Personas jefas de hogar y cónyuges. 23 ciudades y áreas metropolitanas. Enero-agosto 2021</t>
  </si>
  <si>
    <t>Durante los últimos 7 días usted ha sentido…</t>
  </si>
  <si>
    <t>Gráfico 19 Índice de Pobreza Multidimensional (IPM) según sexo de la población. Total nacional. 2012-2020</t>
  </si>
  <si>
    <t>Gráfico 20 Índice de Pobreza Multidimensional (IPM) según sexo de la población. Principales dominios. 2019-2020</t>
  </si>
  <si>
    <t>Gráfico 21. Índice de Pobreza Multidimensional (IPM) en 2020 respecto al Índice de Pobreza Multidimensional (IPM) en 2019. Departamentos</t>
  </si>
  <si>
    <t>Gráfico 22 Índice de Pobreza Multidimensional (IPM), brecha de género en el IPM, IPM en hombres y  mujeres. Departamentos. 2020</t>
  </si>
  <si>
    <t>Gráfico 23 Índice de Pobreza Multidimensional (IPM) en mujeres respecto al Índice de Pobreza Multidimensional (IPM) en hombres. Departamentos. 2020</t>
  </si>
  <si>
    <t>Gráfico 24 Brecha de género en el IPM e IPM en mujeres. Departamentos. 2020</t>
  </si>
  <si>
    <t>Gráfico 25. Índice de Pobreza Multidimensional (IPM) según sexo de la persona jefa del hogar. Total nacional. 2012-2020</t>
  </si>
  <si>
    <t>Gráfico 26 Índice de Pobreza Multidimensional (IPM) según sexo de la persona jefa del hogar. Principales dominios. 2019-2020</t>
  </si>
  <si>
    <t>Gráfico 27. Índice de Pobreza Multidimensional (IPM) en hogares con jefatura femenina respecto al Índice de Pobreza Multidimensional (IPM) en hogares con jefatura masculina. Departamental. 2020</t>
  </si>
  <si>
    <t>Gráfico 28 Índice de Pobreza Multidimensional (IPM) según sexo de la persona jefe del hogar, brecha de género en el IPM, IPM cuando la jefatura es femenina y masculina. Departamentos. 2020</t>
  </si>
  <si>
    <t>Gráfico 29 Brecha de género en el IPM e IPM de personas en hogares con jefatura femenina. Departamentos. 2020</t>
  </si>
  <si>
    <t>¿Usted qué tan seguro/a se siente caminando solo/a en su barrio de día?</t>
  </si>
  <si>
    <t>Gráfico 16 ¿Usted qué tan seguro/a se siente caminando solo/a en su barrio de día? Personas jefas de hogar y cónyuges. 23 ciudades y áreas metropolitanas. Enero-agosto 2021</t>
  </si>
  <si>
    <t>Gráfico 17 ¿Usted qué tan seguro/a se siente caminando solo/a en su barrio de noche? Personas jefas de hogar y cónyuges. 23 ciudades y áreas metropolitanas. Enero-agosto 2021</t>
  </si>
  <si>
    <t>¿Usted qué tan seguro/a se siente caminando solo/a en su barrio de noche?</t>
  </si>
  <si>
    <t>Ilustración 1. Variables y ponderaciones del Índice de Pobreza Multidimensional (IPM)</t>
  </si>
  <si>
    <t>Tabla 2 Promedio de porcentaje de miembros del hogar sin ingresos laborales por condición de pobreza monetaria y sexo para el total de hogares. 2020.</t>
  </si>
  <si>
    <t>IMP Según sexo del jefe de hogar</t>
  </si>
  <si>
    <t>IMP Jefatura de hogar Mujer Vs Hombre 2020</t>
  </si>
  <si>
    <r>
      <t>Brecha en la incidencia de pobreza monetaria según sexo de la población. Departamentos. 2019 - 2020</t>
    </r>
    <r>
      <rPr>
        <sz val="11"/>
        <color theme="1"/>
        <rFont val="Segoe Ui"/>
      </rPr>
      <t xml:space="preserve"> </t>
    </r>
  </si>
  <si>
    <r>
      <rPr>
        <b/>
        <sz val="11"/>
        <rFont val="Segoe UI"/>
      </rPr>
      <t>Nota:</t>
    </r>
    <r>
      <rPr>
        <sz val="11"/>
        <rFont val="Segoe UI"/>
      </rPr>
      <t xml:space="preserve"> personas entre 20 y 59 años.</t>
    </r>
  </si>
  <si>
    <r>
      <t>Brecha en la incidencia de pobreza monetaria según sexo del jefe de hogar. Departamentos. 2019 - 2020</t>
    </r>
    <r>
      <rPr>
        <sz val="11"/>
        <color theme="1"/>
        <rFont val="Segoe Ui"/>
      </rPr>
      <t xml:space="preserve"> </t>
    </r>
  </si>
  <si>
    <r>
      <rPr>
        <b/>
        <sz val="11"/>
        <color theme="1"/>
        <rFont val="Segoe Ui"/>
      </rPr>
      <t>Nota:</t>
    </r>
    <r>
      <rPr>
        <sz val="11"/>
        <color theme="1"/>
        <rFont val="Segoe Ui"/>
      </rPr>
      <t xml:space="preserve"> la población corresponde a las personas de 15 años y más que no están estudiando.</t>
    </r>
  </si>
  <si>
    <r>
      <rPr>
        <b/>
        <sz val="11"/>
        <color theme="1"/>
        <rFont val="Segoe Ui"/>
      </rPr>
      <t>Nota:</t>
    </r>
    <r>
      <rPr>
        <sz val="11"/>
        <color theme="1"/>
        <rFont val="Segoe Ui"/>
      </rPr>
      <t xml:space="preserve"> el % se calcula sobre el total de la población de cada dominio, por sexo.</t>
    </r>
  </si>
  <si>
    <r>
      <rPr>
        <b/>
        <sz val="10"/>
        <color theme="1"/>
        <rFont val="Segoe UI"/>
      </rPr>
      <t>Nota:</t>
    </r>
    <r>
      <rPr>
        <sz val="10"/>
        <color theme="1"/>
        <rFont val="Segoe UI"/>
      </rPr>
      <t xml:space="preserve"> la población corresponde a las personas de 15 años y más que no están estudiando.</t>
    </r>
  </si>
  <si>
    <r>
      <rPr>
        <b/>
        <sz val="10"/>
        <color theme="1"/>
        <rFont val="Segoe UI"/>
      </rPr>
      <t>Nota:</t>
    </r>
    <r>
      <rPr>
        <sz val="10"/>
        <color theme="1"/>
        <rFont val="Segoe UI"/>
      </rPr>
      <t xml:space="preserve"> el % se calcula sobre el total de la población de cada departamento, por sexo.</t>
    </r>
  </si>
  <si>
    <r>
      <rPr>
        <b/>
        <sz val="11"/>
        <rFont val="Segoe UI"/>
      </rPr>
      <t>Nota:</t>
    </r>
    <r>
      <rPr>
        <sz val="11"/>
        <rFont val="Segoe UI"/>
      </rPr>
      <t xml:space="preserve"> la población corresponde a las personas de 15 años y más que no están estudiando.</t>
    </r>
  </si>
  <si>
    <r>
      <rPr>
        <b/>
        <sz val="11"/>
        <rFont val="Segoe UI"/>
      </rPr>
      <t xml:space="preserve">Nota: </t>
    </r>
    <r>
      <rPr>
        <sz val="11"/>
        <rFont val="Segoe UI"/>
      </rPr>
      <t>para marzo-julio se presentan vacíos de información porque no pudo ser recuperada. Estas personas quedan clasificadas en la opción ¨No hay respuesta¨</t>
    </r>
  </si>
  <si>
    <r>
      <rPr>
        <b/>
        <sz val="11"/>
        <rFont val="Segoe UI"/>
      </rPr>
      <t xml:space="preserve">Nota: </t>
    </r>
    <r>
      <rPr>
        <sz val="11"/>
        <rFont val="Segoe UI"/>
      </rPr>
      <t>el % se calcula sobre la población de cada nivel educativo, por sexo.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</si>
</sst>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Segoe UI"/>
    </font>
    <font>
      <sz val="11"/>
      <name val="Segoe UI"/>
    </font>
    <font>
      <b/>
      <sz val="11"/>
      <color theme="1"/>
      <name val="Segoe Ui"/>
    </font>
    <font>
      <sz val="11"/>
      <color theme="1"/>
      <name val="Segoe Ui"/>
    </font>
    <font>
      <b/>
      <sz val="10"/>
      <color theme="1"/>
      <name val="Segoe UI"/>
    </font>
    <font>
      <sz val="10"/>
      <color theme="1"/>
      <name val="Segoe UI"/>
    </font>
    <font>
      <b/>
      <sz val="11"/>
      <color theme="1"/>
      <name val="Segoe UI"/>
      <family val="2"/>
      <charset val="1"/>
    </font>
    <font>
      <sz val="11"/>
      <color theme="1"/>
      <name val="Segoe UI"/>
      <family val="2"/>
      <charset val="1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i/>
      <sz val="11"/>
      <color theme="1"/>
      <name val="Segoe UI"/>
    </font>
    <font>
      <b/>
      <sz val="11"/>
      <color theme="1"/>
      <name val="Segoe UI "/>
    </font>
    <font>
      <sz val="11"/>
      <color theme="1"/>
      <name val="Segoe UI 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89">
    <xf numFmtId="0" fontId="0" fillId="0" borderId="0" xfId="0"/>
    <xf numFmtId="0" fontId="5" fillId="0" borderId="0" xfId="0" applyFont="1"/>
    <xf numFmtId="0" fontId="0" fillId="0" borderId="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5" fillId="0" borderId="0" xfId="2" applyFont="1" applyFill="1"/>
    <xf numFmtId="0" fontId="4" fillId="0" borderId="5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wrapText="1"/>
    </xf>
    <xf numFmtId="0" fontId="7" fillId="0" borderId="0" xfId="2" applyFont="1"/>
    <xf numFmtId="0" fontId="7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165" fontId="7" fillId="0" borderId="1" xfId="2" applyNumberFormat="1" applyFont="1" applyBorder="1" applyAlignment="1">
      <alignment horizontal="center" vertical="center"/>
    </xf>
    <xf numFmtId="165" fontId="7" fillId="0" borderId="0" xfId="2" applyNumberFormat="1" applyFont="1"/>
    <xf numFmtId="3" fontId="7" fillId="0" borderId="0" xfId="2" applyNumberFormat="1" applyFont="1"/>
    <xf numFmtId="0" fontId="6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" fontId="7" fillId="0" borderId="0" xfId="2" applyNumberFormat="1" applyFont="1" applyBorder="1" applyAlignment="1">
      <alignment horizontal="center" vertical="center"/>
    </xf>
    <xf numFmtId="0" fontId="6" fillId="0" borderId="0" xfId="2" applyFont="1"/>
    <xf numFmtId="0" fontId="6" fillId="0" borderId="0" xfId="0" applyFont="1" applyAlignment="1">
      <alignment horizontal="center"/>
    </xf>
    <xf numFmtId="165" fontId="7" fillId="0" borderId="0" xfId="3" applyNumberFormat="1" applyFont="1"/>
    <xf numFmtId="165" fontId="6" fillId="0" borderId="0" xfId="3" applyNumberFormat="1" applyFont="1"/>
    <xf numFmtId="0" fontId="8" fillId="0" borderId="0" xfId="0" applyFont="1"/>
    <xf numFmtId="165" fontId="7" fillId="0" borderId="0" xfId="2" applyNumberFormat="1" applyFont="1" applyAlignment="1">
      <alignment horizontal="left"/>
    </xf>
    <xf numFmtId="165" fontId="7" fillId="0" borderId="0" xfId="4" applyNumberFormat="1" applyFont="1" applyFill="1" applyBorder="1" applyAlignment="1"/>
    <xf numFmtId="165" fontId="6" fillId="0" borderId="0" xfId="4" applyNumberFormat="1" applyFont="1" applyFill="1" applyBorder="1" applyAlignment="1"/>
    <xf numFmtId="165" fontId="6" fillId="0" borderId="0" xfId="2" applyNumberFormat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vertical="center"/>
    </xf>
    <xf numFmtId="2" fontId="9" fillId="0" borderId="0" xfId="0" applyNumberFormat="1" applyFont="1"/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165" fontId="8" fillId="0" borderId="0" xfId="0" applyNumberFormat="1" applyFont="1"/>
    <xf numFmtId="0" fontId="6" fillId="0" borderId="1" xfId="2" applyFont="1" applyBorder="1" applyAlignment="1">
      <alignment horizontal="center" vertical="center" wrapText="1"/>
    </xf>
    <xf numFmtId="165" fontId="7" fillId="0" borderId="0" xfId="5" applyNumberFormat="1" applyFont="1" applyAlignment="1">
      <alignment horizontal="left"/>
    </xf>
    <xf numFmtId="165" fontId="7" fillId="0" borderId="0" xfId="2" applyNumberFormat="1" applyFont="1" applyAlignment="1">
      <alignment horizontal="right"/>
    </xf>
    <xf numFmtId="1" fontId="7" fillId="0" borderId="1" xfId="2" applyNumberFormat="1" applyFont="1" applyBorder="1" applyAlignment="1">
      <alignment horizontal="center" vertical="center"/>
    </xf>
    <xf numFmtId="0" fontId="6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9" fontId="9" fillId="0" borderId="0" xfId="4" applyFont="1"/>
    <xf numFmtId="9" fontId="8" fillId="0" borderId="1" xfId="4" applyFont="1" applyBorder="1" applyAlignment="1">
      <alignment horizontal="center" vertical="center"/>
    </xf>
    <xf numFmtId="1" fontId="9" fillId="0" borderId="1" xfId="4" applyNumberFormat="1" applyFont="1" applyBorder="1" applyAlignment="1">
      <alignment horizontal="center" vertical="center"/>
    </xf>
    <xf numFmtId="165" fontId="9" fillId="0" borderId="1" xfId="4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9" fillId="0" borderId="0" xfId="0" applyNumberFormat="1" applyFont="1" applyBorder="1"/>
    <xf numFmtId="3" fontId="9" fillId="0" borderId="0" xfId="0" applyNumberFormat="1" applyFont="1"/>
    <xf numFmtId="0" fontId="8" fillId="0" borderId="1" xfId="0" applyFont="1" applyBorder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right"/>
    </xf>
    <xf numFmtId="165" fontId="7" fillId="0" borderId="0" xfId="1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165" fontId="7" fillId="0" borderId="0" xfId="0" applyNumberFormat="1" applyFont="1" applyAlignment="1">
      <alignment horizontal="center"/>
    </xf>
    <xf numFmtId="165" fontId="7" fillId="2" borderId="0" xfId="0" applyNumberFormat="1" applyFont="1" applyFill="1" applyAlignment="1">
      <alignment horizontal="left"/>
    </xf>
    <xf numFmtId="165" fontId="7" fillId="0" borderId="0" xfId="0" applyNumberFormat="1" applyFont="1"/>
    <xf numFmtId="165" fontId="6" fillId="0" borderId="0" xfId="0" applyNumberFormat="1" applyFont="1" applyAlignment="1">
      <alignment horizontal="left"/>
    </xf>
    <xf numFmtId="165" fontId="7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Fill="1"/>
    <xf numFmtId="0" fontId="8" fillId="0" borderId="1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165" fontId="9" fillId="0" borderId="1" xfId="2" applyNumberFormat="1" applyFont="1" applyBorder="1" applyAlignment="1">
      <alignment horizontal="center" vertical="center"/>
    </xf>
    <xf numFmtId="0" fontId="8" fillId="0" borderId="0" xfId="2" applyFont="1"/>
    <xf numFmtId="0" fontId="9" fillId="0" borderId="1" xfId="2" applyFont="1" applyFill="1" applyBorder="1" applyAlignment="1">
      <alignment horizontal="center" vertical="center"/>
    </xf>
    <xf numFmtId="3" fontId="9" fillId="0" borderId="1" xfId="2" applyNumberFormat="1" applyFont="1" applyFill="1" applyBorder="1" applyAlignment="1">
      <alignment horizontal="center" vertical="center"/>
    </xf>
    <xf numFmtId="165" fontId="9" fillId="0" borderId="1" xfId="2" applyNumberFormat="1" applyFont="1" applyFill="1" applyBorder="1" applyAlignment="1">
      <alignment horizontal="center" vertical="center"/>
    </xf>
    <xf numFmtId="3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10" fillId="0" borderId="0" xfId="2" applyFont="1" applyFill="1" applyAlignment="1">
      <alignment horizontal="left"/>
    </xf>
    <xf numFmtId="0" fontId="11" fillId="0" borderId="0" xfId="2" applyFont="1" applyFill="1"/>
    <xf numFmtId="0" fontId="10" fillId="0" borderId="0" xfId="2" applyFont="1" applyFill="1"/>
    <xf numFmtId="0" fontId="10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/>
    </xf>
    <xf numFmtId="165" fontId="10" fillId="0" borderId="1" xfId="2" applyNumberFormat="1" applyFont="1" applyFill="1" applyBorder="1" applyAlignment="1">
      <alignment horizontal="center" vertical="center"/>
    </xf>
    <xf numFmtId="0" fontId="11" fillId="0" borderId="0" xfId="2" applyFont="1" applyFill="1" applyAlignment="1">
      <alignment horizontal="left"/>
    </xf>
    <xf numFmtId="3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8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left" vertical="center"/>
    </xf>
    <xf numFmtId="0" fontId="8" fillId="0" borderId="0" xfId="2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0" fontId="9" fillId="0" borderId="0" xfId="2" applyFont="1" applyFill="1"/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166" fontId="8" fillId="0" borderId="1" xfId="8" applyNumberFormat="1" applyFont="1" applyFill="1" applyBorder="1" applyAlignment="1" applyProtection="1">
      <alignment horizontal="center" vertical="center"/>
    </xf>
    <xf numFmtId="166" fontId="9" fillId="0" borderId="1" xfId="8" applyNumberFormat="1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left"/>
    </xf>
    <xf numFmtId="1" fontId="9" fillId="0" borderId="0" xfId="0" applyNumberFormat="1" applyFont="1" applyFill="1"/>
    <xf numFmtId="1" fontId="9" fillId="0" borderId="1" xfId="2" applyNumberFormat="1" applyFont="1" applyFill="1" applyBorder="1" applyAlignment="1">
      <alignment horizontal="center" vertical="center"/>
    </xf>
    <xf numFmtId="166" fontId="9" fillId="0" borderId="1" xfId="8" applyNumberFormat="1" applyFont="1" applyFill="1" applyBorder="1" applyAlignment="1" applyProtection="1">
      <alignment horizontal="center" vertical="center"/>
    </xf>
    <xf numFmtId="166" fontId="9" fillId="0" borderId="1" xfId="1" applyNumberFormat="1" applyFont="1" applyFill="1" applyBorder="1" applyAlignment="1">
      <alignment horizontal="center" vertical="center"/>
    </xf>
    <xf numFmtId="166" fontId="9" fillId="0" borderId="1" xfId="1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2" applyFont="1" applyFill="1" applyAlignment="1">
      <alignment wrapText="1"/>
    </xf>
    <xf numFmtId="0" fontId="8" fillId="0" borderId="0" xfId="2" applyFont="1" applyFill="1" applyAlignment="1">
      <alignment vertical="center"/>
    </xf>
    <xf numFmtId="166" fontId="9" fillId="0" borderId="0" xfId="1" applyNumberFormat="1" applyFont="1" applyFill="1" applyBorder="1" applyAlignment="1">
      <alignment horizontal="center" vertical="center"/>
    </xf>
    <xf numFmtId="11" fontId="9" fillId="0" borderId="0" xfId="0" applyNumberFormat="1" applyFont="1" applyFill="1"/>
    <xf numFmtId="0" fontId="8" fillId="0" borderId="0" xfId="2" applyFont="1" applyFill="1"/>
    <xf numFmtId="166" fontId="9" fillId="0" borderId="1" xfId="0" applyNumberFormat="1" applyFont="1" applyFill="1" applyBorder="1" applyAlignment="1">
      <alignment horizontal="center" vertical="center"/>
    </xf>
    <xf numFmtId="0" fontId="12" fillId="0" borderId="0" xfId="2" applyFont="1" applyFill="1" applyAlignment="1">
      <alignment horizontal="center" vertical="center"/>
    </xf>
    <xf numFmtId="0" fontId="1" fillId="0" borderId="0" xfId="0" applyFont="1" applyFill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0" xfId="0" applyFont="1" applyFill="1" applyBorder="1"/>
    <xf numFmtId="0" fontId="1" fillId="0" borderId="19" xfId="0" applyFont="1" applyFill="1" applyBorder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 vertical="center"/>
    </xf>
    <xf numFmtId="166" fontId="1" fillId="0" borderId="0" xfId="1" applyNumberFormat="1" applyFont="1" applyFill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2" fillId="0" borderId="0" xfId="2" applyFont="1" applyFill="1" applyAlignment="1">
      <alignment vertical="center"/>
    </xf>
    <xf numFmtId="0" fontId="12" fillId="0" borderId="1" xfId="2" applyFont="1" applyFill="1" applyBorder="1" applyAlignment="1">
      <alignment horizontal="center" vertical="center"/>
    </xf>
    <xf numFmtId="0" fontId="12" fillId="0" borderId="0" xfId="2" applyFont="1" applyFill="1" applyAlignment="1">
      <alignment horizontal="left" vertical="center"/>
    </xf>
    <xf numFmtId="0" fontId="13" fillId="0" borderId="0" xfId="2" applyFont="1" applyFill="1"/>
    <xf numFmtId="0" fontId="12" fillId="0" borderId="0" xfId="2" applyFont="1" applyFill="1" applyAlignment="1">
      <alignment vertical="center" wrapText="1"/>
    </xf>
    <xf numFmtId="0" fontId="13" fillId="0" borderId="0" xfId="0" applyFont="1" applyFill="1"/>
    <xf numFmtId="0" fontId="13" fillId="0" borderId="1" xfId="2" applyFont="1" applyFill="1" applyBorder="1" applyAlignment="1">
      <alignment horizontal="center" vertical="center"/>
    </xf>
    <xf numFmtId="0" fontId="8" fillId="0" borderId="0" xfId="2" applyFont="1" applyFill="1" applyAlignment="1">
      <alignment horizontal="center"/>
    </xf>
    <xf numFmtId="0" fontId="13" fillId="0" borderId="15" xfId="2" applyFont="1" applyFill="1" applyBorder="1"/>
    <xf numFmtId="0" fontId="13" fillId="0" borderId="16" xfId="2" applyFont="1" applyFill="1" applyBorder="1"/>
    <xf numFmtId="1" fontId="13" fillId="0" borderId="1" xfId="2" applyNumberFormat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3" fillId="0" borderId="0" xfId="2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166" fontId="13" fillId="0" borderId="1" xfId="8" applyNumberFormat="1" applyFont="1" applyFill="1" applyBorder="1" applyAlignment="1" applyProtection="1">
      <alignment horizontal="center" vertical="center"/>
    </xf>
    <xf numFmtId="166" fontId="13" fillId="0" borderId="1" xfId="8" applyNumberFormat="1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166" fontId="15" fillId="0" borderId="1" xfId="8" applyNumberFormat="1" applyFont="1" applyFill="1" applyBorder="1" applyAlignment="1" applyProtection="1">
      <alignment horizontal="center" vertical="center"/>
    </xf>
    <xf numFmtId="1" fontId="14" fillId="0" borderId="1" xfId="2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166" fontId="14" fillId="0" borderId="1" xfId="8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6" xfId="0" applyFont="1" applyFill="1" applyBorder="1"/>
    <xf numFmtId="0" fontId="8" fillId="0" borderId="21" xfId="2" applyFont="1" applyFill="1" applyBorder="1" applyAlignment="1">
      <alignment horizontal="center" vertical="center" wrapText="1"/>
    </xf>
    <xf numFmtId="0" fontId="13" fillId="0" borderId="18" xfId="2" applyFont="1" applyFill="1" applyBorder="1"/>
    <xf numFmtId="0" fontId="13" fillId="0" borderId="0" xfId="2" applyFont="1" applyFill="1" applyBorder="1"/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vertical="center"/>
    </xf>
    <xf numFmtId="0" fontId="12" fillId="0" borderId="4" xfId="2" applyFont="1" applyFill="1" applyBorder="1" applyAlignment="1">
      <alignment horizontal="left" vertical="center"/>
    </xf>
    <xf numFmtId="3" fontId="13" fillId="0" borderId="1" xfId="2" applyNumberFormat="1" applyFont="1" applyFill="1" applyBorder="1" applyAlignment="1">
      <alignment horizontal="center" vertical="center"/>
    </xf>
    <xf numFmtId="166" fontId="13" fillId="0" borderId="1" xfId="4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/>
    <xf numFmtId="0" fontId="2" fillId="0" borderId="21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15" xfId="0" applyFont="1" applyFill="1" applyBorder="1"/>
    <xf numFmtId="0" fontId="0" fillId="0" borderId="16" xfId="0" applyFont="1" applyFill="1" applyBorder="1"/>
    <xf numFmtId="0" fontId="0" fillId="0" borderId="17" xfId="0" applyFont="1" applyFill="1" applyBorder="1"/>
    <xf numFmtId="0" fontId="0" fillId="0" borderId="18" xfId="0" applyFont="1" applyFill="1" applyBorder="1"/>
    <xf numFmtId="0" fontId="0" fillId="0" borderId="0" xfId="0" applyFont="1" applyFill="1" applyBorder="1"/>
    <xf numFmtId="0" fontId="0" fillId="0" borderId="19" xfId="0" applyFont="1" applyFill="1" applyBorder="1"/>
    <xf numFmtId="0" fontId="0" fillId="0" borderId="20" xfId="0" applyFont="1" applyFill="1" applyBorder="1"/>
    <xf numFmtId="0" fontId="0" fillId="0" borderId="21" xfId="0" applyFont="1" applyFill="1" applyBorder="1"/>
    <xf numFmtId="0" fontId="0" fillId="0" borderId="22" xfId="0" applyFont="1" applyFill="1" applyBorder="1"/>
    <xf numFmtId="0" fontId="0" fillId="0" borderId="23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/>
    </xf>
    <xf numFmtId="10" fontId="13" fillId="0" borderId="0" xfId="0" applyNumberFormat="1" applyFont="1" applyFill="1"/>
    <xf numFmtId="0" fontId="13" fillId="0" borderId="1" xfId="0" applyFont="1" applyFill="1" applyBorder="1" applyAlignment="1">
      <alignment horizontal="center" vertical="center"/>
    </xf>
    <xf numFmtId="3" fontId="13" fillId="0" borderId="0" xfId="0" applyNumberFormat="1" applyFont="1" applyFill="1"/>
    <xf numFmtId="4" fontId="13" fillId="0" borderId="0" xfId="0" applyNumberFormat="1" applyFont="1" applyFill="1"/>
    <xf numFmtId="0" fontId="12" fillId="0" borderId="1" xfId="0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6" fontId="0" fillId="0" borderId="1" xfId="0" applyNumberFormat="1" applyFont="1" applyFill="1" applyBorder="1" applyAlignment="1">
      <alignment horizontal="center" vertical="center"/>
    </xf>
    <xf numFmtId="1" fontId="6" fillId="0" borderId="0" xfId="2" applyNumberFormat="1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65" fontId="7" fillId="0" borderId="0" xfId="2" applyNumberFormat="1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165" fontId="7" fillId="0" borderId="1" xfId="4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7" fillId="0" borderId="1" xfId="9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Alignment="1">
      <alignment horizontal="center" vertical="center"/>
    </xf>
    <xf numFmtId="0" fontId="16" fillId="0" borderId="0" xfId="0" applyFont="1"/>
    <xf numFmtId="0" fontId="7" fillId="0" borderId="0" xfId="10" applyFont="1"/>
    <xf numFmtId="0" fontId="6" fillId="0" borderId="1" xfId="10" applyFont="1" applyBorder="1" applyAlignment="1">
      <alignment horizontal="center" vertical="center" wrapText="1"/>
    </xf>
    <xf numFmtId="165" fontId="6" fillId="0" borderId="1" xfId="10" applyNumberFormat="1" applyFont="1" applyBorder="1" applyAlignment="1">
      <alignment horizontal="center"/>
    </xf>
    <xf numFmtId="0" fontId="6" fillId="0" borderId="1" xfId="10" applyFont="1" applyBorder="1" applyAlignment="1">
      <alignment horizontal="center"/>
    </xf>
    <xf numFmtId="0" fontId="7" fillId="0" borderId="1" xfId="10" applyFont="1" applyBorder="1" applyAlignment="1"/>
    <xf numFmtId="165" fontId="7" fillId="0" borderId="1" xfId="11" applyNumberFormat="1" applyFont="1" applyFill="1" applyBorder="1" applyAlignment="1"/>
    <xf numFmtId="165" fontId="7" fillId="0" borderId="0" xfId="10" applyNumberFormat="1" applyFont="1"/>
    <xf numFmtId="0" fontId="6" fillId="0" borderId="1" xfId="10" applyFont="1" applyBorder="1" applyAlignment="1">
      <alignment horizontal="center" wrapText="1"/>
    </xf>
    <xf numFmtId="0" fontId="6" fillId="0" borderId="0" xfId="10" applyFont="1" applyAlignment="1">
      <alignment horizontal="center"/>
    </xf>
    <xf numFmtId="0" fontId="6" fillId="0" borderId="0" xfId="10" applyFont="1"/>
    <xf numFmtId="0" fontId="6" fillId="0" borderId="0" xfId="10" applyFont="1" applyAlignment="1">
      <alignment wrapText="1"/>
    </xf>
    <xf numFmtId="0" fontId="6" fillId="0" borderId="0" xfId="10" applyFont="1" applyAlignment="1">
      <alignment horizontal="left"/>
    </xf>
    <xf numFmtId="0" fontId="6" fillId="0" borderId="0" xfId="10" applyFont="1" applyAlignment="1">
      <alignment horizontal="center"/>
    </xf>
    <xf numFmtId="165" fontId="7" fillId="0" borderId="0" xfId="10" applyNumberFormat="1" applyFont="1" applyAlignment="1">
      <alignment horizontal="left"/>
    </xf>
    <xf numFmtId="165" fontId="7" fillId="0" borderId="0" xfId="10" applyNumberFormat="1" applyFont="1" applyAlignment="1">
      <alignment horizontal="center"/>
    </xf>
    <xf numFmtId="0" fontId="18" fillId="0" borderId="0" xfId="0" applyFont="1" applyFill="1"/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165" fontId="18" fillId="0" borderId="1" xfId="2" applyNumberFormat="1" applyFont="1" applyFill="1" applyBorder="1" applyAlignment="1">
      <alignment horizontal="center" vertical="center"/>
    </xf>
    <xf numFmtId="165" fontId="18" fillId="0" borderId="1" xfId="4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2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/>
    </xf>
  </cellXfs>
  <cellStyles count="12">
    <cellStyle name="Normal" xfId="0" builtinId="0"/>
    <cellStyle name="Normal 11" xfId="9" xr:uid="{39CF7D90-4519-4C5B-86A0-8C2D4C8EBBC6}"/>
    <cellStyle name="Normal 2" xfId="2" xr:uid="{8F1F8B32-F8B4-432F-9CCC-95772E0BA247}"/>
    <cellStyle name="Normal 3" xfId="5" xr:uid="{7D65B781-D737-4F26-885E-383907F41D46}"/>
    <cellStyle name="Normal 4" xfId="10" xr:uid="{EEAD284E-88F1-4C92-8C7A-6FCE1523C6DE}"/>
    <cellStyle name="Normal 5" xfId="6" xr:uid="{5B912270-62B8-45F9-8A4E-1BA6FEB42A47}"/>
    <cellStyle name="Porcentaje" xfId="1" builtinId="5"/>
    <cellStyle name="Porcentaje 2" xfId="4" xr:uid="{F93A115A-A451-4211-BD12-8B5E1085D5BE}"/>
    <cellStyle name="Porcentaje 3" xfId="11" xr:uid="{700FD47B-FF73-43CA-9742-71682D498F90}"/>
    <cellStyle name="Porcentaje 4 2" xfId="3" xr:uid="{6D0AB2F8-329F-46DA-B68B-18E62B4684D6}"/>
    <cellStyle name="Porcentaje 5" xfId="7" xr:uid="{BD97AD80-469F-4D60-88CC-EEA88AE85EEF}"/>
    <cellStyle name="Porcentual 2 2" xfId="8" xr:uid="{7EAD0060-03C5-4F03-9871-E0FD2E80ABBD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164" formatCode="#,##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colors>
    <mruColors>
      <color rgb="FF662067"/>
      <color rgb="FFD83F94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306555957016776E-2"/>
          <c:y val="5.0056882821387941E-2"/>
          <c:w val="0.81192683174266245"/>
          <c:h val="0.72150958945831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1'!$B$2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6600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1'!$A$3:$A$11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'Gráfico 1'!$B$3:$B$11</c:f>
              <c:numCache>
                <c:formatCode>0.0</c:formatCode>
                <c:ptCount val="9"/>
                <c:pt idx="0">
                  <c:v>39.9</c:v>
                </c:pt>
                <c:pt idx="1">
                  <c:v>37.5</c:v>
                </c:pt>
                <c:pt idx="2">
                  <c:v>35.5</c:v>
                </c:pt>
                <c:pt idx="3">
                  <c:v>35.200000000000003</c:v>
                </c:pt>
                <c:pt idx="4">
                  <c:v>35.200000000000003</c:v>
                </c:pt>
                <c:pt idx="5">
                  <c:v>34.4</c:v>
                </c:pt>
                <c:pt idx="6">
                  <c:v>33.9</c:v>
                </c:pt>
                <c:pt idx="7">
                  <c:v>34.9</c:v>
                </c:pt>
                <c:pt idx="8">
                  <c:v>41.7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0-4D1B-8BE3-E07629B97C06}"/>
            </c:ext>
          </c:extLst>
        </c:ser>
        <c:ser>
          <c:idx val="1"/>
          <c:order val="1"/>
          <c:tx>
            <c:strRef>
              <c:f>'Gráfico 1'!$C$2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60093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3.6230846638240399E-3"/>
                  <c:y val="-1.2250499404298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70-4D1B-8BE3-E07629B97C06}"/>
                </c:ext>
              </c:extLst>
            </c:dLbl>
            <c:dLbl>
              <c:idx val="8"/>
              <c:layout>
                <c:manualLayout>
                  <c:x val="1.844532279314888E-2"/>
                  <c:y val="6.8259385665529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70-4D1B-8BE3-E07629B97C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1'!$A$3:$A$11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'Gráfico 1'!$C$3:$C$11</c:f>
              <c:numCache>
                <c:formatCode>0.0</c:formatCode>
                <c:ptCount val="9"/>
                <c:pt idx="0">
                  <c:v>41.7</c:v>
                </c:pt>
                <c:pt idx="1">
                  <c:v>39.1</c:v>
                </c:pt>
                <c:pt idx="2">
                  <c:v>37</c:v>
                </c:pt>
                <c:pt idx="3">
                  <c:v>37</c:v>
                </c:pt>
                <c:pt idx="4">
                  <c:v>37.1</c:v>
                </c:pt>
                <c:pt idx="5">
                  <c:v>36</c:v>
                </c:pt>
                <c:pt idx="6">
                  <c:v>35.5</c:v>
                </c:pt>
                <c:pt idx="7">
                  <c:v>36.5</c:v>
                </c:pt>
                <c:pt idx="8">
                  <c:v>43.4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70-4D1B-8BE3-E07629B97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7852864"/>
        <c:axId val="1"/>
      </c:barChart>
      <c:lineChart>
        <c:grouping val="stacked"/>
        <c:varyColors val="0"/>
        <c:ser>
          <c:idx val="2"/>
          <c:order val="2"/>
          <c:tx>
            <c:strRef>
              <c:f>'Gráfico 1'!$D$2</c:f>
              <c:strCache>
                <c:ptCount val="1"/>
                <c:pt idx="0">
                  <c:v>Brecha (M-H)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6350461133069925E-2"/>
                  <c:y val="-5.0056882821387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70-4D1B-8BE3-E07629B97C06}"/>
                </c:ext>
              </c:extLst>
            </c:dLbl>
            <c:dLbl>
              <c:idx val="4"/>
              <c:layout>
                <c:manualLayout>
                  <c:x val="-1.5810276679841896E-2"/>
                  <c:y val="-2.7303754266211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70-4D1B-8BE3-E07629B97C06}"/>
                </c:ext>
              </c:extLst>
            </c:dLbl>
            <c:dLbl>
              <c:idx val="5"/>
              <c:layout>
                <c:manualLayout>
                  <c:x val="-1.0540184453227932E-2"/>
                  <c:y val="-4.0955631399317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70-4D1B-8BE3-E07629B97C06}"/>
                </c:ext>
              </c:extLst>
            </c:dLbl>
            <c:dLbl>
              <c:idx val="6"/>
              <c:layout>
                <c:manualLayout>
                  <c:x val="-1.5810276679841896E-2"/>
                  <c:y val="-4.0955631399317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70-4D1B-8BE3-E07629B97C06}"/>
                </c:ext>
              </c:extLst>
            </c:dLbl>
            <c:dLbl>
              <c:idx val="7"/>
              <c:layout>
                <c:manualLayout>
                  <c:x val="-2.8985507246376812E-2"/>
                  <c:y val="-5.9158134243458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70-4D1B-8BE3-E07629B97C06}"/>
                </c:ext>
              </c:extLst>
            </c:dLbl>
            <c:dLbl>
              <c:idx val="8"/>
              <c:layout>
                <c:manualLayout>
                  <c:x val="-2.3715415019762844E-2"/>
                  <c:y val="-9.5563139931740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70-4D1B-8BE3-E07629B97C06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1'!$A$3:$A$11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'Gráfico 1'!$D$3:$D$11</c:f>
              <c:numCache>
                <c:formatCode>0.0</c:formatCode>
                <c:ptCount val="9"/>
                <c:pt idx="0">
                  <c:v>1.8000000000000043</c:v>
                </c:pt>
                <c:pt idx="1">
                  <c:v>1.6000000000000014</c:v>
                </c:pt>
                <c:pt idx="2">
                  <c:v>1.5</c:v>
                </c:pt>
                <c:pt idx="3">
                  <c:v>1.7999999999999972</c:v>
                </c:pt>
                <c:pt idx="4">
                  <c:v>1.8999999999999986</c:v>
                </c:pt>
                <c:pt idx="5">
                  <c:v>1.6000000000000014</c:v>
                </c:pt>
                <c:pt idx="6">
                  <c:v>1.6000000000000014</c:v>
                </c:pt>
                <c:pt idx="7">
                  <c:v>1.6000000000000014</c:v>
                </c:pt>
                <c:pt idx="8">
                  <c:v>1.6999999999999957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770-4D1B-8BE3-E07629B97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449648"/>
        <c:axId val="1825396496"/>
      </c:lineChart>
      <c:catAx>
        <c:axId val="2137852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6"/>
          <c:min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37852864"/>
        <c:crosses val="autoZero"/>
        <c:crossBetween val="between"/>
        <c:majorUnit val="2"/>
      </c:valAx>
      <c:valAx>
        <c:axId val="18253964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Puntos porcentuales (p.p.)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9449648"/>
        <c:crosses val="max"/>
        <c:crossBetween val="between"/>
      </c:valAx>
      <c:catAx>
        <c:axId val="1659449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5396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944325325498857"/>
          <c:y val="0.92471168002832871"/>
          <c:w val="0.48111349349002291"/>
          <c:h val="7.52883199716712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5'!$A$7</c:f>
              <c:strCache>
                <c:ptCount val="1"/>
                <c:pt idx="0">
                  <c:v>Hombre </c:v>
                </c:pt>
              </c:strCache>
            </c:strRef>
          </c:tx>
          <c:spPr>
            <a:solidFill>
              <a:srgbClr val="660066"/>
            </a:solidFill>
            <a:ln>
              <a:solidFill>
                <a:srgbClr val="66006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5'!$B$6:$J$6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'Gráfico 5'!$B$7:$J$7</c:f>
              <c:numCache>
                <c:formatCode>General</c:formatCode>
                <c:ptCount val="9"/>
                <c:pt idx="0">
                  <c:v>39.700000000000003</c:v>
                </c:pt>
                <c:pt idx="1">
                  <c:v>36.799999999999997</c:v>
                </c:pt>
                <c:pt idx="2">
                  <c:v>35</c:v>
                </c:pt>
                <c:pt idx="3">
                  <c:v>34.6</c:v>
                </c:pt>
                <c:pt idx="4">
                  <c:v>34.6</c:v>
                </c:pt>
                <c:pt idx="5">
                  <c:v>33.700000000000003</c:v>
                </c:pt>
                <c:pt idx="6">
                  <c:v>33.4</c:v>
                </c:pt>
                <c:pt idx="7">
                  <c:v>34.4</c:v>
                </c:pt>
                <c:pt idx="8">
                  <c:v>40.1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7-4EA4-B6E5-330CBFECBDA5}"/>
            </c:ext>
          </c:extLst>
        </c:ser>
        <c:ser>
          <c:idx val="1"/>
          <c:order val="1"/>
          <c:tx>
            <c:strRef>
              <c:f>'Gráfico 5'!$A$8</c:f>
              <c:strCache>
                <c:ptCount val="1"/>
                <c:pt idx="0">
                  <c:v>Mujer </c:v>
                </c:pt>
              </c:strCache>
            </c:strRef>
          </c:tx>
          <c:spPr>
            <a:solidFill>
              <a:srgbClr val="D60093"/>
            </a:solidFill>
            <a:ln>
              <a:solidFill>
                <a:srgbClr val="D6009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5'!$B$6:$J$6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'Gráfico 5'!$B$8:$J$8</c:f>
              <c:numCache>
                <c:formatCode>General</c:formatCode>
                <c:ptCount val="9"/>
                <c:pt idx="0">
                  <c:v>43.4</c:v>
                </c:pt>
                <c:pt idx="1">
                  <c:v>41.5</c:v>
                </c:pt>
                <c:pt idx="2">
                  <c:v>38.799999999999997</c:v>
                </c:pt>
                <c:pt idx="3">
                  <c:v>39.200000000000003</c:v>
                </c:pt>
                <c:pt idx="4">
                  <c:v>39.200000000000003</c:v>
                </c:pt>
                <c:pt idx="5">
                  <c:v>38.1</c:v>
                </c:pt>
                <c:pt idx="6">
                  <c:v>37.200000000000003</c:v>
                </c:pt>
                <c:pt idx="7">
                  <c:v>38.200000000000003</c:v>
                </c:pt>
                <c:pt idx="8">
                  <c:v>46.7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7-4EA4-B6E5-330CBFECB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8992031"/>
        <c:axId val="938993279"/>
      </c:barChart>
      <c:lineChart>
        <c:grouping val="standard"/>
        <c:varyColors val="0"/>
        <c:ser>
          <c:idx val="2"/>
          <c:order val="2"/>
          <c:tx>
            <c:strRef>
              <c:f>'Gráfico 5'!$A$9</c:f>
              <c:strCache>
                <c:ptCount val="1"/>
                <c:pt idx="0">
                  <c:v>Brecha (M-H)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-6.6137566137566134E-3"/>
                  <c:y val="2.814636107760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B7-4EA4-B6E5-330CBFECBDA5}"/>
                </c:ext>
              </c:extLst>
            </c:dLbl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5'!$B$6:$J$6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'Gráfico 5'!$B$9:$J$9</c:f>
              <c:numCache>
                <c:formatCode>General</c:formatCode>
                <c:ptCount val="9"/>
                <c:pt idx="0">
                  <c:v>3.6999999999999957</c:v>
                </c:pt>
                <c:pt idx="1">
                  <c:v>4.7000000000000028</c:v>
                </c:pt>
                <c:pt idx="2">
                  <c:v>3.7999999999999972</c:v>
                </c:pt>
                <c:pt idx="3">
                  <c:v>4.6000000000000014</c:v>
                </c:pt>
                <c:pt idx="4">
                  <c:v>4.6000000000000014</c:v>
                </c:pt>
                <c:pt idx="5">
                  <c:v>4.3999999999999986</c:v>
                </c:pt>
                <c:pt idx="6">
                  <c:v>3.8000000000000043</c:v>
                </c:pt>
                <c:pt idx="7">
                  <c:v>3.8000000000000043</c:v>
                </c:pt>
                <c:pt idx="8">
                  <c:v>6.6000000000000014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7-4EA4-B6E5-330CBFECB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591887"/>
        <c:axId val="1144589391"/>
      </c:lineChart>
      <c:catAx>
        <c:axId val="938992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8993279"/>
        <c:crosses val="autoZero"/>
        <c:auto val="0"/>
        <c:lblAlgn val="ctr"/>
        <c:lblOffset val="100"/>
        <c:noMultiLvlLbl val="0"/>
      </c:catAx>
      <c:valAx>
        <c:axId val="938993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8992031"/>
        <c:crosses val="autoZero"/>
        <c:crossBetween val="between"/>
      </c:valAx>
      <c:valAx>
        <c:axId val="114458939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Puntos porcentuales (p.p.)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4591887"/>
        <c:crosses val="max"/>
        <c:crossBetween val="between"/>
      </c:valAx>
      <c:catAx>
        <c:axId val="11445918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5893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Brecha en la incidencia de pobreza monetaria según sexo del jefe de hogar. Departamentos. 2019 - 2020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'Gráfico 6'!$I$30</c:f>
              <c:strCache>
                <c:ptCount val="1"/>
                <c:pt idx="0">
                  <c:v>Brecha en la incidencia de pobreza monetaria según sexo del jefe de hogar. Departamentos. 2019 - 2020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D60093"/>
              </a:solidFill>
              <a:ln w="9525">
                <a:solidFill>
                  <a:srgbClr val="D6009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'Gráfico 6'!$K$32:$K$56</c:f>
            </c:numRef>
          </c:xVal>
          <c:yVal>
            <c:numRef>
              <c:f>'Gráfico 6'!$J$32:$J$56</c:f>
            </c:numRef>
          </c:yVal>
          <c:smooth val="0"/>
          <c:extLst>
            <c:ext xmlns:c16="http://schemas.microsoft.com/office/drawing/2014/chart" uri="{C3380CC4-5D6E-409C-BE32-E72D297353CC}">
              <c16:uniqueId val="{0000001A-7E50-41C9-BA55-BD5D2F21226D}"/>
            </c:ext>
          </c:extLst>
        </c:ser>
        <c:ser>
          <c:idx val="1"/>
          <c:order val="1"/>
          <c:tx>
            <c:strRef>
              <c:f>'Gráfico 6'!$P$31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6'!$P$32:$P$56</c:f>
            </c:numRef>
          </c:xVal>
          <c:yVal>
            <c:numRef>
              <c:f>'Gráfico 6'!$P$32:$P$56</c:f>
            </c:numRef>
          </c:yVal>
          <c:smooth val="0"/>
          <c:extLst>
            <c:ext xmlns:c16="http://schemas.microsoft.com/office/drawing/2014/chart" uri="{C3380CC4-5D6E-409C-BE32-E72D297353CC}">
              <c16:uniqueId val="{0000001B-7E50-41C9-BA55-BD5D2F21226D}"/>
            </c:ext>
          </c:extLst>
        </c:ser>
        <c:ser>
          <c:idx val="3"/>
          <c:order val="2"/>
          <c:tx>
            <c:strRef>
              <c:f>'Gráfico 6'!$O$31</c:f>
              <c:strCache>
                <c:ptCount val="1"/>
                <c:pt idx="0">
                  <c:v>2020**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'Gráfico 6'!$O$32:$O$56</c:f>
            </c:numRef>
          </c:xVal>
          <c:yVal>
            <c:numRef>
              <c:f>'Gráfico 6'!$P$32:$P$56</c:f>
            </c:numRef>
          </c:yVal>
          <c:smooth val="0"/>
          <c:extLst>
            <c:ext xmlns:c16="http://schemas.microsoft.com/office/drawing/2014/chart" uri="{C3380CC4-5D6E-409C-BE32-E72D297353CC}">
              <c16:uniqueId val="{0000001C-7E50-41C9-BA55-BD5D2F21226D}"/>
            </c:ext>
          </c:extLst>
        </c:ser>
        <c:ser>
          <c:idx val="2"/>
          <c:order val="3"/>
          <c:tx>
            <c:strRef>
              <c:f>'Gráfico 6'!$N$31</c:f>
              <c:strCache>
                <c:ptCount val="1"/>
                <c:pt idx="0">
                  <c:v>2019**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'Gráfico 6'!$P$32:$P$58</c:f>
            </c:numRef>
          </c:xVal>
          <c:yVal>
            <c:numRef>
              <c:f>'Gráfico 6'!$N$32:$N$55</c:f>
            </c:numRef>
          </c:yVal>
          <c:smooth val="0"/>
          <c:extLst>
            <c:ext xmlns:c16="http://schemas.microsoft.com/office/drawing/2014/chart" uri="{C3380CC4-5D6E-409C-BE32-E72D297353CC}">
              <c16:uniqueId val="{0000001D-7E50-41C9-BA55-BD5D2F212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4963168"/>
        <c:axId val="1724965248"/>
      </c:scatterChart>
      <c:valAx>
        <c:axId val="1724963168"/>
        <c:scaling>
          <c:orientation val="minMax"/>
          <c:max val="19"/>
          <c:min val="-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2020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5248"/>
        <c:crosses val="autoZero"/>
        <c:crossBetween val="midCat"/>
        <c:majorUnit val="2"/>
      </c:valAx>
      <c:valAx>
        <c:axId val="1724965248"/>
        <c:scaling>
          <c:orientation val="minMax"/>
          <c:max val="19"/>
          <c:min val="-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2019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3168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Incidencia de pobreza Monetaria Mujer Vs hombre</a:t>
            </a:r>
            <a:br>
              <a:rPr lang="es-CO"/>
            </a:br>
            <a:r>
              <a:rPr lang="es-CO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'Gráfico 6'!$I$1</c:f>
              <c:strCache>
                <c:ptCount val="1"/>
                <c:pt idx="0">
                  <c:v>Incidencia de pobreza Monetaria según sexo de la persona jefe de hogarMujer Vs hombre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D60093"/>
              </a:solidFill>
              <a:ln w="9525">
                <a:solidFill>
                  <a:srgbClr val="D6009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'Gráfico 6'!$J$3:$J$27</c:f>
            </c:numRef>
          </c:xVal>
          <c:yVal>
            <c:numRef>
              <c:f>'Gráfico 6'!$K$3:$K$27</c:f>
            </c:numRef>
          </c:yVal>
          <c:smooth val="0"/>
          <c:extLst>
            <c:ext xmlns:c16="http://schemas.microsoft.com/office/drawing/2014/chart" uri="{C3380CC4-5D6E-409C-BE32-E72D297353CC}">
              <c16:uniqueId val="{00000019-6EB6-4DC6-B4EC-6F40DD4F324D}"/>
            </c:ext>
          </c:extLst>
        </c:ser>
        <c:ser>
          <c:idx val="1"/>
          <c:order val="1"/>
          <c:tx>
            <c:strRef>
              <c:f>'Gráfico 6'!$L$2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6'!$L$3:$L$27</c:f>
            </c:numRef>
          </c:xVal>
          <c:yVal>
            <c:numRef>
              <c:f>'Gráfico 6'!$L$3:$L$27</c:f>
            </c:numRef>
          </c:yVal>
          <c:smooth val="0"/>
          <c:extLst>
            <c:ext xmlns:c16="http://schemas.microsoft.com/office/drawing/2014/chart" uri="{C3380CC4-5D6E-409C-BE32-E72D297353CC}">
              <c16:uniqueId val="{0000001A-6EB6-4DC6-B4EC-6F40DD4F324D}"/>
            </c:ext>
          </c:extLst>
        </c:ser>
        <c:ser>
          <c:idx val="2"/>
          <c:order val="2"/>
          <c:tx>
            <c:strRef>
              <c:f>'Gráfico 6'!$M$2</c:f>
              <c:strCache>
                <c:ptCount val="1"/>
                <c:pt idx="0">
                  <c:v>Mujer**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'Gráfico 6'!$M$3:$M$27</c:f>
            </c:numRef>
          </c:xVal>
          <c:yVal>
            <c:numRef>
              <c:f>'Gráfico 6'!$L$3:$L$27</c:f>
            </c:numRef>
          </c:yVal>
          <c:smooth val="0"/>
          <c:extLst>
            <c:ext xmlns:c16="http://schemas.microsoft.com/office/drawing/2014/chart" uri="{C3380CC4-5D6E-409C-BE32-E72D297353CC}">
              <c16:uniqueId val="{0000001B-6EB6-4DC6-B4EC-6F40DD4F324D}"/>
            </c:ext>
          </c:extLst>
        </c:ser>
        <c:ser>
          <c:idx val="3"/>
          <c:order val="3"/>
          <c:tx>
            <c:strRef>
              <c:f>'Gráfico 6'!$N$2</c:f>
              <c:strCache>
                <c:ptCount val="1"/>
                <c:pt idx="0">
                  <c:v>Hombre**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'Gráfico 6'!$L$3:$L$27</c:f>
            </c:numRef>
          </c:xVal>
          <c:yVal>
            <c:numRef>
              <c:f>'Gráfico 6'!$N$3:$N$27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6EB6-4DC6-B4EC-6F40DD4F3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4963168"/>
        <c:axId val="1724965248"/>
      </c:scatterChart>
      <c:valAx>
        <c:axId val="1724963168"/>
        <c:scaling>
          <c:orientation val="minMax"/>
          <c:max val="7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Mujer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5248"/>
        <c:crosses val="autoZero"/>
        <c:crossBetween val="midCat"/>
      </c:valAx>
      <c:valAx>
        <c:axId val="1724965248"/>
        <c:scaling>
          <c:orientation val="minMax"/>
          <c:max val="7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Hombre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3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21034120847995E-2"/>
          <c:y val="2.9684530152534288E-2"/>
          <c:w val="0.88677591640058195"/>
          <c:h val="0.85051129850164309"/>
        </c:manualLayout>
      </c:layout>
      <c:scatterChart>
        <c:scatterStyle val="lineMarker"/>
        <c:varyColors val="0"/>
        <c:ser>
          <c:idx val="4"/>
          <c:order val="0"/>
          <c:tx>
            <c:strRef>
              <c:f>'Gráfico 6'!$I$88</c:f>
              <c:strCache>
                <c:ptCount val="1"/>
                <c:pt idx="0">
                  <c:v>Gráfico 6 Incidencia de la pobreza monetaria en hogares con jefatura femenina con respecto a la brecha de incidencia de pobreza monetaria según jefatura del hogar.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D60093"/>
              </a:solidFill>
              <a:ln w="9525">
                <a:solidFill>
                  <a:srgbClr val="D60093"/>
                </a:solidFill>
              </a:ln>
              <a:effectLst/>
            </c:spPr>
          </c:marker>
          <c:dPt>
            <c:idx val="23"/>
            <c:marker>
              <c:symbol val="circle"/>
              <c:size val="5"/>
              <c:spPr>
                <a:solidFill>
                  <a:srgbClr val="00FF00"/>
                </a:solidFill>
                <a:ln w="9525">
                  <a:solidFill>
                    <a:srgbClr val="00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2F8-41B7-824D-B8332E36A999}"/>
              </c:ext>
            </c:extLst>
          </c:dPt>
          <c:dLbls>
            <c:dLbl>
              <c:idx val="0"/>
              <c:tx>
                <c:strRef>
                  <c:f>'Gráfico 6'!$I$90</c:f>
                  <c:strCache>
                    <c:ptCount val="1"/>
                    <c:pt idx="0">
                      <c:v>Antioquia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{BF22CCBF-FA57-7941-858C-E639A2C3AABA}</c15:txfldGUID>
                      <c15:f>'Gráfico 6'!$I$90</c15:f>
                      <c15:dlblFieldTableCache>
                        <c:ptCount val="1"/>
                        <c:pt idx="0">
                          <c:v>Antioquia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2F8-41B7-824D-B8332E36A999}"/>
                </c:ext>
              </c:extLst>
            </c:dLbl>
            <c:dLbl>
              <c:idx val="1"/>
              <c:tx>
                <c:strRef>
                  <c:f>'Gráfico 6'!$I$91</c:f>
                  <c:strCache>
                    <c:ptCount val="1"/>
                    <c:pt idx="0">
                      <c:v>Atlántico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{1CE91A6E-5B48-784B-9BBC-0B9E193E9C00}</c15:txfldGUID>
                      <c15:f>'Gráfico 6'!$I$91</c15:f>
                      <c15:dlblFieldTableCache>
                        <c:ptCount val="1"/>
                        <c:pt idx="0">
                          <c:v>Atlántico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2F8-41B7-824D-B8332E36A999}"/>
                </c:ext>
              </c:extLst>
            </c:dLbl>
            <c:dLbl>
              <c:idx val="2"/>
              <c:tx>
                <c:strRef>
                  <c:f>'Gráfico 6'!$I$92</c:f>
                  <c:strCache>
                    <c:ptCount val="1"/>
                    <c:pt idx="0">
                      <c:v>Bogotá, D.C.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{FEB83D6F-232A-DE42-9A1C-C92B2758BF0E}</c15:txfldGUID>
                      <c15:f>'Gráfico 6'!$I$92</c15:f>
                      <c15:dlblFieldTableCache>
                        <c:ptCount val="1"/>
                        <c:pt idx="0">
                          <c:v>Bogotá, D.C.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42F8-41B7-824D-B8332E36A999}"/>
                </c:ext>
              </c:extLst>
            </c:dLbl>
            <c:dLbl>
              <c:idx val="3"/>
              <c:tx>
                <c:strRef>
                  <c:f>'Gráfico 6'!$I$93</c:f>
                  <c:strCache>
                    <c:ptCount val="1"/>
                    <c:pt idx="0">
                      <c:v>Bolívar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{CFDF0E86-9538-D346-A083-A9E624170255}</c15:txfldGUID>
                      <c15:f>'Gráfico 6'!$I$93</c15:f>
                      <c15:dlblFieldTableCache>
                        <c:ptCount val="1"/>
                        <c:pt idx="0">
                          <c:v>Bolívar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42F8-41B7-824D-B8332E36A999}"/>
                </c:ext>
              </c:extLst>
            </c:dLbl>
            <c:dLbl>
              <c:idx val="4"/>
              <c:tx>
                <c:strRef>
                  <c:f>'Gráfico 6'!$I$94</c:f>
                  <c:strCache>
                    <c:ptCount val="1"/>
                    <c:pt idx="0">
                      <c:v>Boyacá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{0F105A27-5647-8446-8751-0E558A60C576}</c15:txfldGUID>
                      <c15:f>'Gráfico 6'!$I$94</c15:f>
                      <c15:dlblFieldTableCache>
                        <c:ptCount val="1"/>
                        <c:pt idx="0">
                          <c:v>Boyacá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42F8-41B7-824D-B8332E36A999}"/>
                </c:ext>
              </c:extLst>
            </c:dLbl>
            <c:dLbl>
              <c:idx val="5"/>
              <c:tx>
                <c:strRef>
                  <c:f>'Gráfico 6'!$I$95</c:f>
                  <c:strCache>
                    <c:ptCount val="1"/>
                    <c:pt idx="0">
                      <c:v>Caldas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{B5F2CDC6-DE09-6B41-86B3-3F1ED9BC19F1}</c15:txfldGUID>
                      <c15:f>'Gráfico 6'!$I$95</c15:f>
                      <c15:dlblFieldTableCache>
                        <c:ptCount val="1"/>
                        <c:pt idx="0">
                          <c:v>Caldas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42F8-41B7-824D-B8332E36A999}"/>
                </c:ext>
              </c:extLst>
            </c:dLbl>
            <c:dLbl>
              <c:idx val="6"/>
              <c:tx>
                <c:strRef>
                  <c:f>'Gráfico 6'!$I$96</c:f>
                  <c:strCache>
                    <c:ptCount val="1"/>
                    <c:pt idx="0">
                      <c:v>Caquetá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{D6EED1CA-8E47-D045-99FB-2B3318EF13A2}</c15:txfldGUID>
                      <c15:f>'Gráfico 6'!$I$96</c15:f>
                      <c15:dlblFieldTableCache>
                        <c:ptCount val="1"/>
                        <c:pt idx="0">
                          <c:v>Caquetá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42F8-41B7-824D-B8332E36A999}"/>
                </c:ext>
              </c:extLst>
            </c:dLbl>
            <c:dLbl>
              <c:idx val="7"/>
              <c:tx>
                <c:strRef>
                  <c:f>'Gráfico 6'!$I$97</c:f>
                  <c:strCache>
                    <c:ptCount val="1"/>
                    <c:pt idx="0">
                      <c:v>Cauca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{5D8BACF9-7FDA-1048-ACC1-2A7AEA3C1F2F}</c15:txfldGUID>
                      <c15:f>'Gráfico 6'!$I$97</c15:f>
                      <c15:dlblFieldTableCache>
                        <c:ptCount val="1"/>
                        <c:pt idx="0">
                          <c:v>Cauca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42F8-41B7-824D-B8332E36A999}"/>
                </c:ext>
              </c:extLst>
            </c:dLbl>
            <c:dLbl>
              <c:idx val="8"/>
              <c:tx>
                <c:strRef>
                  <c:f>'Gráfico 6'!$I$98</c:f>
                  <c:strCache>
                    <c:ptCount val="1"/>
                    <c:pt idx="0">
                      <c:v>Cesar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{71C65656-95D6-EA4C-A1A0-CB351CE915F0}</c15:txfldGUID>
                      <c15:f>'Gráfico 6'!$I$98</c15:f>
                      <c15:dlblFieldTableCache>
                        <c:ptCount val="1"/>
                        <c:pt idx="0">
                          <c:v>Cesar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42F8-41B7-824D-B8332E36A999}"/>
                </c:ext>
              </c:extLst>
            </c:dLbl>
            <c:dLbl>
              <c:idx val="9"/>
              <c:tx>
                <c:strRef>
                  <c:f>'Gráfico 6'!$I$99</c:f>
                  <c:strCache>
                    <c:ptCount val="1"/>
                    <c:pt idx="0">
                      <c:v>Chocó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{0C494E0D-BA3D-C248-84EB-B4DE39CB8BC6}</c15:txfldGUID>
                      <c15:f>'Gráfico 6'!$I$99</c15:f>
                      <c15:dlblFieldTableCache>
                        <c:ptCount val="1"/>
                        <c:pt idx="0">
                          <c:v>Chocó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42F8-41B7-824D-B8332E36A999}"/>
                </c:ext>
              </c:extLst>
            </c:dLbl>
            <c:dLbl>
              <c:idx val="10"/>
              <c:tx>
                <c:strRef>
                  <c:f>'Gráfico 6'!$I$100</c:f>
                  <c:strCache>
                    <c:ptCount val="1"/>
                    <c:pt idx="0">
                      <c:v>Córdoba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{5DFB7BB6-97D0-D143-A7FC-938BFE4CE9D2}</c15:txfldGUID>
                      <c15:f>'Gráfico 6'!$I$100</c15:f>
                      <c15:dlblFieldTableCache>
                        <c:ptCount val="1"/>
                        <c:pt idx="0">
                          <c:v>Córdoba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42F8-41B7-824D-B8332E36A999}"/>
                </c:ext>
              </c:extLst>
            </c:dLbl>
            <c:dLbl>
              <c:idx val="11"/>
              <c:tx>
                <c:strRef>
                  <c:f>'Gráfico 6'!$I$101</c:f>
                  <c:strCache>
                    <c:ptCount val="1"/>
                    <c:pt idx="0">
                      <c:v>Cundinamarca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{F6791D91-19EB-2E4C-A11F-6FD8C1A6163C}</c15:txfldGUID>
                      <c15:f>'Gráfico 6'!$I$101</c15:f>
                      <c15:dlblFieldTableCache>
                        <c:ptCount val="1"/>
                        <c:pt idx="0">
                          <c:v>Cundinamarca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42F8-41B7-824D-B8332E36A999}"/>
                </c:ext>
              </c:extLst>
            </c:dLbl>
            <c:dLbl>
              <c:idx val="12"/>
              <c:tx>
                <c:strRef>
                  <c:f>'Gráfico 6'!$I$102</c:f>
                  <c:strCache>
                    <c:ptCount val="1"/>
                    <c:pt idx="0">
                      <c:v>Huila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{47E94D4C-B980-3D46-A119-C86B77B1A8E9}</c15:txfldGUID>
                      <c15:f>'Gráfico 6'!$I$102</c15:f>
                      <c15:dlblFieldTableCache>
                        <c:ptCount val="1"/>
                        <c:pt idx="0">
                          <c:v>Huila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42F8-41B7-824D-B8332E36A999}"/>
                </c:ext>
              </c:extLst>
            </c:dLbl>
            <c:dLbl>
              <c:idx val="13"/>
              <c:tx>
                <c:strRef>
                  <c:f>'Gráfico 6'!$I$103</c:f>
                  <c:strCache>
                    <c:ptCount val="1"/>
                    <c:pt idx="0">
                      <c:v>La Guajira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{DEFFA996-110D-F643-85D0-006B50D8A078}</c15:txfldGUID>
                      <c15:f>'Gráfico 6'!$I$103</c15:f>
                      <c15:dlblFieldTableCache>
                        <c:ptCount val="1"/>
                        <c:pt idx="0">
                          <c:v>La Guajira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42F8-41B7-824D-B8332E36A999}"/>
                </c:ext>
              </c:extLst>
            </c:dLbl>
            <c:dLbl>
              <c:idx val="14"/>
              <c:tx>
                <c:strRef>
                  <c:f>'Gráfico 6'!$I$104</c:f>
                  <c:strCache>
                    <c:ptCount val="1"/>
                    <c:pt idx="0">
                      <c:v>Magdalena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{E411ADA4-40DA-174D-8BBA-DE838DD61AB7}</c15:txfldGUID>
                      <c15:f>'Gráfico 6'!$I$104</c15:f>
                      <c15:dlblFieldTableCache>
                        <c:ptCount val="1"/>
                        <c:pt idx="0">
                          <c:v>Magdalena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42F8-41B7-824D-B8332E36A999}"/>
                </c:ext>
              </c:extLst>
            </c:dLbl>
            <c:dLbl>
              <c:idx val="15"/>
              <c:tx>
                <c:strRef>
                  <c:f>'Gráfico 6'!$I$105</c:f>
                  <c:strCache>
                    <c:ptCount val="1"/>
                    <c:pt idx="0">
                      <c:v>Meta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{32AA562A-1353-C245-8706-ED2B086DD019}</c15:txfldGUID>
                      <c15:f>'Gráfico 6'!$I$105</c15:f>
                      <c15:dlblFieldTableCache>
                        <c:ptCount val="1"/>
                        <c:pt idx="0">
                          <c:v>Meta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42F8-41B7-824D-B8332E36A999}"/>
                </c:ext>
              </c:extLst>
            </c:dLbl>
            <c:dLbl>
              <c:idx val="16"/>
              <c:tx>
                <c:strRef>
                  <c:f>'Gráfico 6'!$I$106</c:f>
                  <c:strCache>
                    <c:ptCount val="1"/>
                    <c:pt idx="0">
                      <c:v>Nariño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{37514415-9CF0-CB4D-9352-BDF96F290709}</c15:txfldGUID>
                      <c15:f>'Gráfico 6'!$I$106</c15:f>
                      <c15:dlblFieldTableCache>
                        <c:ptCount val="1"/>
                        <c:pt idx="0">
                          <c:v>Nariño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42F8-41B7-824D-B8332E36A999}"/>
                </c:ext>
              </c:extLst>
            </c:dLbl>
            <c:dLbl>
              <c:idx val="17"/>
              <c:tx>
                <c:strRef>
                  <c:f>'Gráfico 6'!$I$107</c:f>
                  <c:strCache>
                    <c:ptCount val="1"/>
                    <c:pt idx="0">
                      <c:v>Norte De Santander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{370F5EF3-8D8C-0D47-A2E0-370846347D61}</c15:txfldGUID>
                      <c15:f>'Gráfico 6'!$I$107</c15:f>
                      <c15:dlblFieldTableCache>
                        <c:ptCount val="1"/>
                        <c:pt idx="0">
                          <c:v>Norte De Santander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42F8-41B7-824D-B8332E36A999}"/>
                </c:ext>
              </c:extLst>
            </c:dLbl>
            <c:dLbl>
              <c:idx val="18"/>
              <c:tx>
                <c:strRef>
                  <c:f>'Gráfico 6'!$I$108</c:f>
                  <c:strCache>
                    <c:ptCount val="1"/>
                    <c:pt idx="0">
                      <c:v>Quindio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{854478D7-DA45-EE41-BB3E-C83519991735}</c15:txfldGUID>
                      <c15:f>'Gráfico 6'!$I$108</c15:f>
                      <c15:dlblFieldTableCache>
                        <c:ptCount val="1"/>
                        <c:pt idx="0">
                          <c:v>Quindio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42F8-41B7-824D-B8332E36A999}"/>
                </c:ext>
              </c:extLst>
            </c:dLbl>
            <c:dLbl>
              <c:idx val="19"/>
              <c:tx>
                <c:strRef>
                  <c:f>'Gráfico 6'!$I$109</c:f>
                  <c:strCache>
                    <c:ptCount val="1"/>
                    <c:pt idx="0">
                      <c:v>Risaralda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{77219F35-2723-9A46-885C-A49DC28F33A4}</c15:txfldGUID>
                      <c15:f>'Gráfico 6'!$I$109</c15:f>
                      <c15:dlblFieldTableCache>
                        <c:ptCount val="1"/>
                        <c:pt idx="0">
                          <c:v>Risaralda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42F8-41B7-824D-B8332E36A999}"/>
                </c:ext>
              </c:extLst>
            </c:dLbl>
            <c:dLbl>
              <c:idx val="20"/>
              <c:tx>
                <c:strRef>
                  <c:f>'Gráfico 6'!$I$110</c:f>
                  <c:strCache>
                    <c:ptCount val="1"/>
                    <c:pt idx="0">
                      <c:v>Santander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{B4B43435-E656-1146-A7DE-78434B23BB7E}</c15:txfldGUID>
                      <c15:f>'Gráfico 6'!$I$110</c15:f>
                      <c15:dlblFieldTableCache>
                        <c:ptCount val="1"/>
                        <c:pt idx="0">
                          <c:v>Santander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42F8-41B7-824D-B8332E36A999}"/>
                </c:ext>
              </c:extLst>
            </c:dLbl>
            <c:dLbl>
              <c:idx val="21"/>
              <c:tx>
                <c:strRef>
                  <c:f>'Gráfico 6'!$I$111</c:f>
                  <c:strCache>
                    <c:ptCount val="1"/>
                    <c:pt idx="0">
                      <c:v>Sucre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{85BE2A7C-87F1-D34D-8E92-D74F3DD859CD}</c15:txfldGUID>
                      <c15:f>'Gráfico 6'!$I$111</c15:f>
                      <c15:dlblFieldTableCache>
                        <c:ptCount val="1"/>
                        <c:pt idx="0">
                          <c:v>Sucre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42F8-41B7-824D-B8332E36A999}"/>
                </c:ext>
              </c:extLst>
            </c:dLbl>
            <c:dLbl>
              <c:idx val="22"/>
              <c:tx>
                <c:strRef>
                  <c:f>'Gráfico 6'!$I$112</c:f>
                  <c:strCache>
                    <c:ptCount val="1"/>
                    <c:pt idx="0">
                      <c:v>Tolima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{85EF8933-107E-5044-9581-3F3ADCCF8D8A}</c15:txfldGUID>
                      <c15:f>'Gráfico 6'!$I$112</c15:f>
                      <c15:dlblFieldTableCache>
                        <c:ptCount val="1"/>
                        <c:pt idx="0">
                          <c:v>Tolima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42F8-41B7-824D-B8332E36A999}"/>
                </c:ext>
              </c:extLst>
            </c:dLbl>
            <c:dLbl>
              <c:idx val="23"/>
              <c:tx>
                <c:strRef>
                  <c:f>'Gráfico 6'!$I$113</c:f>
                  <c:strCache>
                    <c:ptCount val="1"/>
                    <c:pt idx="0">
                      <c:v>Total Nacional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{8B0889E2-5EC0-7C4C-B5CB-9DA67B58AA51}</c15:txfldGUID>
                      <c15:f>'Gráfico 6'!$I$113</c15:f>
                      <c15:dlblFieldTableCache>
                        <c:ptCount val="1"/>
                        <c:pt idx="0">
                          <c:v>Total Nacional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2F8-41B7-824D-B8332E36A999}"/>
                </c:ext>
              </c:extLst>
            </c:dLbl>
            <c:dLbl>
              <c:idx val="24"/>
              <c:tx>
                <c:strRef>
                  <c:f>'Gráfico 6'!$I$114</c:f>
                  <c:strCache>
                    <c:ptCount val="1"/>
                    <c:pt idx="0">
                      <c:v>Valle Del Cauca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{96C89FF1-20C2-5549-B3D3-BBE962E36743}</c15:txfldGUID>
                      <c15:f>'Gráfico 6'!$I$114</c15:f>
                      <c15:dlblFieldTableCache>
                        <c:ptCount val="1"/>
                        <c:pt idx="0">
                          <c:v>Valle Del Cauca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42F8-41B7-824D-B8332E36A9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'Gráfico 6'!$J$90:$J$114</c:f>
              <c:numCache>
                <c:formatCode>0.0</c:formatCode>
                <c:ptCount val="25"/>
                <c:pt idx="0">
                  <c:v>37.799999999999997</c:v>
                </c:pt>
                <c:pt idx="1">
                  <c:v>44.2</c:v>
                </c:pt>
                <c:pt idx="2">
                  <c:v>41.9</c:v>
                </c:pt>
                <c:pt idx="3">
                  <c:v>56.1</c:v>
                </c:pt>
                <c:pt idx="4">
                  <c:v>44</c:v>
                </c:pt>
                <c:pt idx="5">
                  <c:v>35.9</c:v>
                </c:pt>
                <c:pt idx="6">
                  <c:v>55.5</c:v>
                </c:pt>
                <c:pt idx="7">
                  <c:v>60.9</c:v>
                </c:pt>
                <c:pt idx="8">
                  <c:v>62.9</c:v>
                </c:pt>
                <c:pt idx="9">
                  <c:v>69.099999999999994</c:v>
                </c:pt>
                <c:pt idx="10">
                  <c:v>62.7</c:v>
                </c:pt>
                <c:pt idx="11">
                  <c:v>28.4</c:v>
                </c:pt>
                <c:pt idx="12">
                  <c:v>59.3</c:v>
                </c:pt>
                <c:pt idx="13">
                  <c:v>69</c:v>
                </c:pt>
                <c:pt idx="14">
                  <c:v>64.900000000000006</c:v>
                </c:pt>
                <c:pt idx="15">
                  <c:v>43.1</c:v>
                </c:pt>
                <c:pt idx="16">
                  <c:v>55.1</c:v>
                </c:pt>
                <c:pt idx="17">
                  <c:v>60.5</c:v>
                </c:pt>
                <c:pt idx="18">
                  <c:v>41.9</c:v>
                </c:pt>
                <c:pt idx="19">
                  <c:v>40.4</c:v>
                </c:pt>
                <c:pt idx="20">
                  <c:v>43.4</c:v>
                </c:pt>
                <c:pt idx="21">
                  <c:v>56.8</c:v>
                </c:pt>
                <c:pt idx="22">
                  <c:v>49.1</c:v>
                </c:pt>
                <c:pt idx="23">
                  <c:v>46.7</c:v>
                </c:pt>
                <c:pt idx="24">
                  <c:v>41.3</c:v>
                </c:pt>
              </c:numCache>
            </c:numRef>
          </c:xVal>
          <c:yVal>
            <c:numRef>
              <c:f>'Gráfico 6'!$K$90:$K$114</c:f>
              <c:numCache>
                <c:formatCode>0.0</c:formatCode>
                <c:ptCount val="25"/>
                <c:pt idx="0">
                  <c:v>5.9999999999999964</c:v>
                </c:pt>
                <c:pt idx="1">
                  <c:v>6.1000000000000014</c:v>
                </c:pt>
                <c:pt idx="2">
                  <c:v>3</c:v>
                </c:pt>
                <c:pt idx="3">
                  <c:v>5.3000000000000043</c:v>
                </c:pt>
                <c:pt idx="4">
                  <c:v>6.2999999999999972</c:v>
                </c:pt>
                <c:pt idx="5">
                  <c:v>8.2999999999999972</c:v>
                </c:pt>
                <c:pt idx="6">
                  <c:v>17.200000000000003</c:v>
                </c:pt>
                <c:pt idx="7">
                  <c:v>8.5</c:v>
                </c:pt>
                <c:pt idx="8">
                  <c:v>7.1999999999999957</c:v>
                </c:pt>
                <c:pt idx="9">
                  <c:v>7.9999999999999929</c:v>
                </c:pt>
                <c:pt idx="10">
                  <c:v>5.3000000000000043</c:v>
                </c:pt>
                <c:pt idx="11">
                  <c:v>2</c:v>
                </c:pt>
                <c:pt idx="12">
                  <c:v>5.5</c:v>
                </c:pt>
                <c:pt idx="13">
                  <c:v>5.2999999999999972</c:v>
                </c:pt>
                <c:pt idx="14">
                  <c:v>7.8000000000000043</c:v>
                </c:pt>
                <c:pt idx="15">
                  <c:v>5.1000000000000014</c:v>
                </c:pt>
                <c:pt idx="16">
                  <c:v>7.3999999999999986</c:v>
                </c:pt>
                <c:pt idx="17">
                  <c:v>6.5</c:v>
                </c:pt>
                <c:pt idx="18">
                  <c:v>6.3</c:v>
                </c:pt>
                <c:pt idx="19">
                  <c:v>7.8999999999999986</c:v>
                </c:pt>
                <c:pt idx="20">
                  <c:v>6.8999999999999986</c:v>
                </c:pt>
                <c:pt idx="21">
                  <c:v>8.6999999999999957</c:v>
                </c:pt>
                <c:pt idx="22">
                  <c:v>5.3999999999999986</c:v>
                </c:pt>
                <c:pt idx="23">
                  <c:v>6.6</c:v>
                </c:pt>
                <c:pt idx="24">
                  <c:v>11.5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42F8-41B7-824D-B8332E36A999}"/>
            </c:ext>
          </c:extLst>
        </c:ser>
        <c:ser>
          <c:idx val="0"/>
          <c:order val="1"/>
          <c:tx>
            <c:strRef>
              <c:f>'Gráfico 6'!$L$89</c:f>
              <c:strCache>
                <c:ptCount val="1"/>
                <c:pt idx="0">
                  <c:v>y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'Gráfico 6'!$L$90:$L$114</c:f>
              <c:numCache>
                <c:formatCode>0.0</c:formatCode>
                <c:ptCount val="25"/>
                <c:pt idx="0" formatCode="General">
                  <c:v>0</c:v>
                </c:pt>
                <c:pt idx="1">
                  <c:v>2.92</c:v>
                </c:pt>
                <c:pt idx="2">
                  <c:v>5.84</c:v>
                </c:pt>
                <c:pt idx="3">
                  <c:v>8.76</c:v>
                </c:pt>
                <c:pt idx="4">
                  <c:v>11.68</c:v>
                </c:pt>
                <c:pt idx="5">
                  <c:v>14.6</c:v>
                </c:pt>
                <c:pt idx="6">
                  <c:v>17.52</c:v>
                </c:pt>
                <c:pt idx="7">
                  <c:v>20.439999999999998</c:v>
                </c:pt>
                <c:pt idx="8">
                  <c:v>23.36</c:v>
                </c:pt>
                <c:pt idx="9">
                  <c:v>26.28</c:v>
                </c:pt>
                <c:pt idx="10">
                  <c:v>29.200000000000003</c:v>
                </c:pt>
                <c:pt idx="11">
                  <c:v>32.120000000000005</c:v>
                </c:pt>
                <c:pt idx="12">
                  <c:v>35.040000000000006</c:v>
                </c:pt>
                <c:pt idx="13">
                  <c:v>37.960000000000008</c:v>
                </c:pt>
                <c:pt idx="14">
                  <c:v>40.88000000000001</c:v>
                </c:pt>
                <c:pt idx="15">
                  <c:v>43.800000000000011</c:v>
                </c:pt>
                <c:pt idx="16">
                  <c:v>46.720000000000013</c:v>
                </c:pt>
                <c:pt idx="17">
                  <c:v>49.640000000000015</c:v>
                </c:pt>
                <c:pt idx="18">
                  <c:v>52.560000000000016</c:v>
                </c:pt>
                <c:pt idx="19">
                  <c:v>55.480000000000018</c:v>
                </c:pt>
                <c:pt idx="20">
                  <c:v>58.40000000000002</c:v>
                </c:pt>
                <c:pt idx="21">
                  <c:v>61.320000000000022</c:v>
                </c:pt>
                <c:pt idx="22">
                  <c:v>64.240000000000023</c:v>
                </c:pt>
                <c:pt idx="23">
                  <c:v>67.160000000000025</c:v>
                </c:pt>
                <c:pt idx="24">
                  <c:v>70.080000000000027</c:v>
                </c:pt>
              </c:numCache>
            </c:numRef>
          </c:xVal>
          <c:yVal>
            <c:numRef>
              <c:f>'Gráfico 6'!$M$90:$M$114</c:f>
              <c:numCache>
                <c:formatCode>0.0</c:formatCode>
                <c:ptCount val="25"/>
                <c:pt idx="0" formatCode="General">
                  <c:v>0</c:v>
                </c:pt>
                <c:pt idx="1">
                  <c:v>0.83200000000000007</c:v>
                </c:pt>
                <c:pt idx="2">
                  <c:v>1.6640000000000001</c:v>
                </c:pt>
                <c:pt idx="3">
                  <c:v>2.4960000000000004</c:v>
                </c:pt>
                <c:pt idx="4">
                  <c:v>3.3280000000000003</c:v>
                </c:pt>
                <c:pt idx="5">
                  <c:v>4.16</c:v>
                </c:pt>
                <c:pt idx="6">
                  <c:v>4.992</c:v>
                </c:pt>
                <c:pt idx="7">
                  <c:v>5.8239999999999998</c:v>
                </c:pt>
                <c:pt idx="8">
                  <c:v>6.6559999999999997</c:v>
                </c:pt>
                <c:pt idx="9">
                  <c:v>7.4879999999999995</c:v>
                </c:pt>
                <c:pt idx="10">
                  <c:v>8.32</c:v>
                </c:pt>
                <c:pt idx="11">
                  <c:v>9.152000000000001</c:v>
                </c:pt>
                <c:pt idx="12">
                  <c:v>9.9840000000000018</c:v>
                </c:pt>
                <c:pt idx="13">
                  <c:v>10.816000000000003</c:v>
                </c:pt>
                <c:pt idx="14">
                  <c:v>11.648000000000003</c:v>
                </c:pt>
                <c:pt idx="15">
                  <c:v>12.480000000000004</c:v>
                </c:pt>
                <c:pt idx="16">
                  <c:v>13.312000000000005</c:v>
                </c:pt>
                <c:pt idx="17">
                  <c:v>14.144000000000005</c:v>
                </c:pt>
                <c:pt idx="18">
                  <c:v>14.976000000000006</c:v>
                </c:pt>
                <c:pt idx="19">
                  <c:v>15.808000000000007</c:v>
                </c:pt>
                <c:pt idx="20">
                  <c:v>16.640000000000008</c:v>
                </c:pt>
                <c:pt idx="21">
                  <c:v>17.472000000000008</c:v>
                </c:pt>
                <c:pt idx="22">
                  <c:v>18.304000000000009</c:v>
                </c:pt>
                <c:pt idx="23">
                  <c:v>19.13600000000001</c:v>
                </c:pt>
                <c:pt idx="24">
                  <c:v>19.968000000000011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42F8-41B7-824D-B8332E36A999}"/>
            </c:ext>
          </c:extLst>
        </c:ser>
        <c:ser>
          <c:idx val="1"/>
          <c:order val="2"/>
          <c:tx>
            <c:strRef>
              <c:f>'Gráfico 6'!$N$89</c:f>
              <c:strCache>
                <c:ptCount val="1"/>
                <c:pt idx="0">
                  <c:v>incidencia++</c:v>
                </c:pt>
              </c:strCache>
            </c:strRef>
          </c:tx>
          <c:spPr>
            <a:ln w="25400" cap="rnd">
              <a:solidFill>
                <a:srgbClr val="00FF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'Gráfico 6'!$N$90:$N$114</c:f>
              <c:numCache>
                <c:formatCode>0.0</c:formatCode>
                <c:ptCount val="25"/>
                <c:pt idx="0">
                  <c:v>46.7</c:v>
                </c:pt>
                <c:pt idx="1">
                  <c:v>46.7</c:v>
                </c:pt>
                <c:pt idx="2">
                  <c:v>46.7</c:v>
                </c:pt>
                <c:pt idx="3">
                  <c:v>46.7</c:v>
                </c:pt>
                <c:pt idx="4">
                  <c:v>46.7</c:v>
                </c:pt>
                <c:pt idx="5">
                  <c:v>46.7</c:v>
                </c:pt>
                <c:pt idx="6">
                  <c:v>46.7</c:v>
                </c:pt>
                <c:pt idx="7">
                  <c:v>46.7</c:v>
                </c:pt>
                <c:pt idx="8">
                  <c:v>46.7</c:v>
                </c:pt>
                <c:pt idx="9">
                  <c:v>46.7</c:v>
                </c:pt>
                <c:pt idx="10">
                  <c:v>46.7</c:v>
                </c:pt>
                <c:pt idx="11">
                  <c:v>46.7</c:v>
                </c:pt>
                <c:pt idx="12">
                  <c:v>46.7</c:v>
                </c:pt>
                <c:pt idx="13">
                  <c:v>46.7</c:v>
                </c:pt>
                <c:pt idx="14">
                  <c:v>46.7</c:v>
                </c:pt>
                <c:pt idx="15">
                  <c:v>46.7</c:v>
                </c:pt>
                <c:pt idx="16">
                  <c:v>46.7</c:v>
                </c:pt>
                <c:pt idx="17">
                  <c:v>46.7</c:v>
                </c:pt>
                <c:pt idx="18">
                  <c:v>46.7</c:v>
                </c:pt>
                <c:pt idx="19">
                  <c:v>46.7</c:v>
                </c:pt>
                <c:pt idx="20">
                  <c:v>46.7</c:v>
                </c:pt>
                <c:pt idx="21">
                  <c:v>46.7</c:v>
                </c:pt>
                <c:pt idx="22">
                  <c:v>46.7</c:v>
                </c:pt>
                <c:pt idx="23">
                  <c:v>46.7</c:v>
                </c:pt>
                <c:pt idx="24">
                  <c:v>46.7</c:v>
                </c:pt>
              </c:numCache>
            </c:numRef>
          </c:xVal>
          <c:yVal>
            <c:numRef>
              <c:f>'Gráfico 6'!$M$90:$M$114</c:f>
              <c:numCache>
                <c:formatCode>0.0</c:formatCode>
                <c:ptCount val="25"/>
                <c:pt idx="0" formatCode="General">
                  <c:v>0</c:v>
                </c:pt>
                <c:pt idx="1">
                  <c:v>0.83200000000000007</c:v>
                </c:pt>
                <c:pt idx="2">
                  <c:v>1.6640000000000001</c:v>
                </c:pt>
                <c:pt idx="3">
                  <c:v>2.4960000000000004</c:v>
                </c:pt>
                <c:pt idx="4">
                  <c:v>3.3280000000000003</c:v>
                </c:pt>
                <c:pt idx="5">
                  <c:v>4.16</c:v>
                </c:pt>
                <c:pt idx="6">
                  <c:v>4.992</c:v>
                </c:pt>
                <c:pt idx="7">
                  <c:v>5.8239999999999998</c:v>
                </c:pt>
                <c:pt idx="8">
                  <c:v>6.6559999999999997</c:v>
                </c:pt>
                <c:pt idx="9">
                  <c:v>7.4879999999999995</c:v>
                </c:pt>
                <c:pt idx="10">
                  <c:v>8.32</c:v>
                </c:pt>
                <c:pt idx="11">
                  <c:v>9.152000000000001</c:v>
                </c:pt>
                <c:pt idx="12">
                  <c:v>9.9840000000000018</c:v>
                </c:pt>
                <c:pt idx="13">
                  <c:v>10.816000000000003</c:v>
                </c:pt>
                <c:pt idx="14">
                  <c:v>11.648000000000003</c:v>
                </c:pt>
                <c:pt idx="15">
                  <c:v>12.480000000000004</c:v>
                </c:pt>
                <c:pt idx="16">
                  <c:v>13.312000000000005</c:v>
                </c:pt>
                <c:pt idx="17">
                  <c:v>14.144000000000005</c:v>
                </c:pt>
                <c:pt idx="18">
                  <c:v>14.976000000000006</c:v>
                </c:pt>
                <c:pt idx="19">
                  <c:v>15.808000000000007</c:v>
                </c:pt>
                <c:pt idx="20">
                  <c:v>16.640000000000008</c:v>
                </c:pt>
                <c:pt idx="21">
                  <c:v>17.472000000000008</c:v>
                </c:pt>
                <c:pt idx="22">
                  <c:v>18.304000000000009</c:v>
                </c:pt>
                <c:pt idx="23">
                  <c:v>19.13600000000001</c:v>
                </c:pt>
                <c:pt idx="24">
                  <c:v>19.968000000000011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42F8-41B7-824D-B8332E36A999}"/>
            </c:ext>
          </c:extLst>
        </c:ser>
        <c:ser>
          <c:idx val="2"/>
          <c:order val="3"/>
          <c:tx>
            <c:strRef>
              <c:f>'Gráfico 6'!$O$89</c:f>
              <c:strCache>
                <c:ptCount val="1"/>
                <c:pt idx="0">
                  <c:v>brecha++</c:v>
                </c:pt>
              </c:strCache>
            </c:strRef>
          </c:tx>
          <c:spPr>
            <a:ln w="25400" cap="rnd">
              <a:solidFill>
                <a:srgbClr val="00FF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'Gráfico 6'!$L$90:$L$114</c:f>
              <c:numCache>
                <c:formatCode>0.0</c:formatCode>
                <c:ptCount val="25"/>
                <c:pt idx="0" formatCode="General">
                  <c:v>0</c:v>
                </c:pt>
                <c:pt idx="1">
                  <c:v>2.92</c:v>
                </c:pt>
                <c:pt idx="2">
                  <c:v>5.84</c:v>
                </c:pt>
                <c:pt idx="3">
                  <c:v>8.76</c:v>
                </c:pt>
                <c:pt idx="4">
                  <c:v>11.68</c:v>
                </c:pt>
                <c:pt idx="5">
                  <c:v>14.6</c:v>
                </c:pt>
                <c:pt idx="6">
                  <c:v>17.52</c:v>
                </c:pt>
                <c:pt idx="7">
                  <c:v>20.439999999999998</c:v>
                </c:pt>
                <c:pt idx="8">
                  <c:v>23.36</c:v>
                </c:pt>
                <c:pt idx="9">
                  <c:v>26.28</c:v>
                </c:pt>
                <c:pt idx="10">
                  <c:v>29.200000000000003</c:v>
                </c:pt>
                <c:pt idx="11">
                  <c:v>32.120000000000005</c:v>
                </c:pt>
                <c:pt idx="12">
                  <c:v>35.040000000000006</c:v>
                </c:pt>
                <c:pt idx="13">
                  <c:v>37.960000000000008</c:v>
                </c:pt>
                <c:pt idx="14">
                  <c:v>40.88000000000001</c:v>
                </c:pt>
                <c:pt idx="15">
                  <c:v>43.800000000000011</c:v>
                </c:pt>
                <c:pt idx="16">
                  <c:v>46.720000000000013</c:v>
                </c:pt>
                <c:pt idx="17">
                  <c:v>49.640000000000015</c:v>
                </c:pt>
                <c:pt idx="18">
                  <c:v>52.560000000000016</c:v>
                </c:pt>
                <c:pt idx="19">
                  <c:v>55.480000000000018</c:v>
                </c:pt>
                <c:pt idx="20">
                  <c:v>58.40000000000002</c:v>
                </c:pt>
                <c:pt idx="21">
                  <c:v>61.320000000000022</c:v>
                </c:pt>
                <c:pt idx="22">
                  <c:v>64.240000000000023</c:v>
                </c:pt>
                <c:pt idx="23">
                  <c:v>67.160000000000025</c:v>
                </c:pt>
                <c:pt idx="24">
                  <c:v>70.080000000000027</c:v>
                </c:pt>
              </c:numCache>
            </c:numRef>
          </c:xVal>
          <c:yVal>
            <c:numRef>
              <c:f>'Gráfico 6'!$O$90:$O$114</c:f>
              <c:numCache>
                <c:formatCode>0.0</c:formatCode>
                <c:ptCount val="25"/>
                <c:pt idx="0">
                  <c:v>6.6</c:v>
                </c:pt>
                <c:pt idx="1">
                  <c:v>6.6</c:v>
                </c:pt>
                <c:pt idx="2">
                  <c:v>6.6</c:v>
                </c:pt>
                <c:pt idx="3">
                  <c:v>6.6</c:v>
                </c:pt>
                <c:pt idx="4">
                  <c:v>6.6</c:v>
                </c:pt>
                <c:pt idx="5">
                  <c:v>6.6</c:v>
                </c:pt>
                <c:pt idx="6">
                  <c:v>6.6</c:v>
                </c:pt>
                <c:pt idx="7">
                  <c:v>6.6</c:v>
                </c:pt>
                <c:pt idx="8">
                  <c:v>6.6</c:v>
                </c:pt>
                <c:pt idx="9">
                  <c:v>6.6</c:v>
                </c:pt>
                <c:pt idx="10">
                  <c:v>6.6</c:v>
                </c:pt>
                <c:pt idx="11">
                  <c:v>6.6</c:v>
                </c:pt>
                <c:pt idx="12">
                  <c:v>6.6</c:v>
                </c:pt>
                <c:pt idx="13">
                  <c:v>6.6</c:v>
                </c:pt>
                <c:pt idx="14">
                  <c:v>6.6</c:v>
                </c:pt>
                <c:pt idx="15">
                  <c:v>6.6</c:v>
                </c:pt>
                <c:pt idx="16">
                  <c:v>6.6</c:v>
                </c:pt>
                <c:pt idx="17">
                  <c:v>6.6</c:v>
                </c:pt>
                <c:pt idx="18">
                  <c:v>6.6</c:v>
                </c:pt>
                <c:pt idx="19">
                  <c:v>6.6</c:v>
                </c:pt>
                <c:pt idx="20">
                  <c:v>6.6</c:v>
                </c:pt>
                <c:pt idx="21">
                  <c:v>6.6</c:v>
                </c:pt>
                <c:pt idx="22">
                  <c:v>6.6</c:v>
                </c:pt>
                <c:pt idx="23">
                  <c:v>6.6</c:v>
                </c:pt>
                <c:pt idx="24">
                  <c:v>6.6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42F8-41B7-824D-B8332E36A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4963168"/>
        <c:axId val="1724965248"/>
      </c:scatterChart>
      <c:valAx>
        <c:axId val="1724963168"/>
        <c:scaling>
          <c:orientation val="minMax"/>
          <c:max val="7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Incidencia de la pobreza monetaria en hogares con jefatura femenina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5248"/>
        <c:crosses val="autoZero"/>
        <c:crossBetween val="midCat"/>
      </c:valAx>
      <c:valAx>
        <c:axId val="1724965248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Brecha de incidencia de pobreza monetaria según jefatura del hogar (p.p.)</a:t>
                </a:r>
              </a:p>
            </c:rich>
          </c:tx>
          <c:layout>
            <c:manualLayout>
              <c:xMode val="edge"/>
              <c:yMode val="edge"/>
              <c:x val="9.6728361734912931E-3"/>
              <c:y val="7.81287484156386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3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7'!$G$2</c:f>
              <c:strCache>
                <c:ptCount val="1"/>
                <c:pt idx="0">
                  <c:v>Hombre </c:v>
                </c:pt>
              </c:strCache>
            </c:strRef>
          </c:tx>
          <c:spPr>
            <a:solidFill>
              <a:srgbClr val="66006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8518518518518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C4-46D4-9B07-1A3891F31654}"/>
                </c:ext>
              </c:extLst>
            </c:dLbl>
            <c:dLbl>
              <c:idx val="1"/>
              <c:layout>
                <c:manualLayout>
                  <c:x val="-2.5462668816039986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4-46D4-9B07-1A3891F316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7'!$F$3:$F$11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'Gráfico 7'!$G$3:$G$11</c:f>
              <c:numCache>
                <c:formatCode>#,##0.0</c:formatCode>
                <c:ptCount val="9"/>
                <c:pt idx="0">
                  <c:v>11.423340174</c:v>
                </c:pt>
                <c:pt idx="1">
                  <c:v>9.7180581342999997</c:v>
                </c:pt>
                <c:pt idx="2">
                  <c:v>9.0831162434999992</c:v>
                </c:pt>
                <c:pt idx="3">
                  <c:v>8.7674956778999995</c:v>
                </c:pt>
                <c:pt idx="4">
                  <c:v>9.5371918194000003</c:v>
                </c:pt>
                <c:pt idx="5">
                  <c:v>8.0700375758000007</c:v>
                </c:pt>
                <c:pt idx="6">
                  <c:v>7.8565614982999996</c:v>
                </c:pt>
                <c:pt idx="7">
                  <c:v>9.2563839197999993</c:v>
                </c:pt>
                <c:pt idx="8">
                  <c:v>14.645373865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C4-46D4-9B07-1A3891F31654}"/>
            </c:ext>
          </c:extLst>
        </c:ser>
        <c:ser>
          <c:idx val="1"/>
          <c:order val="1"/>
          <c:tx>
            <c:strRef>
              <c:f>'Gráfico 7'!$H$2</c:f>
              <c:strCache>
                <c:ptCount val="1"/>
                <c:pt idx="0">
                  <c:v>Mujer </c:v>
                </c:pt>
              </c:strCache>
            </c:strRef>
          </c:tx>
          <c:spPr>
            <a:solidFill>
              <a:srgbClr val="D6009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7'!$F$3:$F$11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'Gráfico 7'!$H$3:$H$11</c:f>
              <c:numCache>
                <c:formatCode>#,##0.0</c:formatCode>
                <c:ptCount val="9"/>
                <c:pt idx="0">
                  <c:v>12.025411583</c:v>
                </c:pt>
                <c:pt idx="1">
                  <c:v>10.311339851</c:v>
                </c:pt>
                <c:pt idx="2">
                  <c:v>9.6454825587999995</c:v>
                </c:pt>
                <c:pt idx="3">
                  <c:v>9.4801291986000003</c:v>
                </c:pt>
                <c:pt idx="4">
                  <c:v>10.243775268</c:v>
                </c:pt>
                <c:pt idx="5">
                  <c:v>8.6827944426000006</c:v>
                </c:pt>
                <c:pt idx="6">
                  <c:v>8.5014622097999997</c:v>
                </c:pt>
                <c:pt idx="7">
                  <c:v>9.9081881167999999</c:v>
                </c:pt>
                <c:pt idx="8">
                  <c:v>15.569805552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C4-46D4-9B07-1A3891F31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178559"/>
        <c:axId val="1472165663"/>
      </c:barChart>
      <c:lineChart>
        <c:grouping val="stacked"/>
        <c:varyColors val="0"/>
        <c:ser>
          <c:idx val="2"/>
          <c:order val="2"/>
          <c:tx>
            <c:strRef>
              <c:f>'Gráfico 7'!$I$2</c:f>
              <c:strCache>
                <c:ptCount val="1"/>
                <c:pt idx="0">
                  <c:v>Brecha (M-H)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9445609152569172E-2"/>
                  <c:y val="3.4995797347741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C4-46D4-9B07-1A3891F31654}"/>
                </c:ext>
              </c:extLst>
            </c:dLbl>
            <c:dLbl>
              <c:idx val="1"/>
              <c:layout>
                <c:manualLayout>
                  <c:x val="-3.9445609152569172E-2"/>
                  <c:y val="6.7625996982899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C4-46D4-9B07-1A3891F31654}"/>
                </c:ext>
              </c:extLst>
            </c:dLbl>
            <c:dLbl>
              <c:idx val="2"/>
              <c:layout>
                <c:manualLayout>
                  <c:x val="-3.9445609152569172E-2"/>
                  <c:y val="6.296453989216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C4-46D4-9B07-1A3891F31654}"/>
                </c:ext>
              </c:extLst>
            </c:dLbl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7'!$F$3:$F$11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'Gráfico 7'!$I$3:$I$11</c:f>
              <c:numCache>
                <c:formatCode>#,##0.0</c:formatCode>
                <c:ptCount val="9"/>
                <c:pt idx="0">
                  <c:v>0.60207140900000056</c:v>
                </c:pt>
                <c:pt idx="1">
                  <c:v>0.59328171669999996</c:v>
                </c:pt>
                <c:pt idx="2">
                  <c:v>0.56236631530000025</c:v>
                </c:pt>
                <c:pt idx="3">
                  <c:v>0.71263352070000074</c:v>
                </c:pt>
                <c:pt idx="4">
                  <c:v>0.7065834486</c:v>
                </c:pt>
                <c:pt idx="5">
                  <c:v>0.61275686679999986</c:v>
                </c:pt>
                <c:pt idx="6">
                  <c:v>0.64490071150000006</c:v>
                </c:pt>
                <c:pt idx="7">
                  <c:v>0.65180419700000058</c:v>
                </c:pt>
                <c:pt idx="8">
                  <c:v>0.92443168700000022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C4-46D4-9B07-1A3891F31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503391"/>
        <c:axId val="1491500479"/>
      </c:lineChart>
      <c:catAx>
        <c:axId val="14721785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ES_tradnl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1472165663"/>
        <c:crosses val="autoZero"/>
        <c:auto val="1"/>
        <c:lblAlgn val="ctr"/>
        <c:lblOffset val="100"/>
        <c:noMultiLvlLbl val="0"/>
      </c:catAx>
      <c:valAx>
        <c:axId val="14721656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ES_tradnl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1472178559"/>
        <c:crosses val="autoZero"/>
        <c:crossBetween val="between"/>
      </c:valAx>
      <c:valAx>
        <c:axId val="149150047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ES_tradnl"/>
                  <a:t>Puntos porcentuales (p.p.)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#,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1491503391"/>
        <c:crosses val="max"/>
        <c:crossBetween val="between"/>
      </c:valAx>
      <c:catAx>
        <c:axId val="14915033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15004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chemeClr val="tx1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62885222291015E-2"/>
          <c:y val="3.3460412910461597E-2"/>
          <c:w val="0.89429053008494996"/>
          <c:h val="0.88940855483625758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'Gráfico 8'!$A$1</c:f>
              <c:strCache>
                <c:ptCount val="1"/>
                <c:pt idx="0">
                  <c:v>Brecha Monetaria sexo persona Vs Brecha Extrema sexo persona 2019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D60093"/>
              </a:solidFill>
              <a:ln w="9525">
                <a:solidFill>
                  <a:srgbClr val="D6009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'Gráfico 8'!$B$3:$B$27</c:f>
            </c:numRef>
          </c:xVal>
          <c:yVal>
            <c:numRef>
              <c:f>'Gráfico 8'!$C$3:$C$27</c:f>
            </c:numRef>
          </c:yVal>
          <c:smooth val="0"/>
          <c:extLst>
            <c:ext xmlns:c16="http://schemas.microsoft.com/office/drawing/2014/chart" uri="{C3380CC4-5D6E-409C-BE32-E72D297353CC}">
              <c16:uniqueId val="{00000019-A19C-4CCB-AFE9-CA0E6DBA6869}"/>
            </c:ext>
          </c:extLst>
        </c:ser>
        <c:ser>
          <c:idx val="1"/>
          <c:order val="1"/>
          <c:tx>
            <c:strRef>
              <c:f>'Gráfico 8'!$D$2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8'!$D$3:$D$27</c:f>
            </c:numRef>
          </c:xVal>
          <c:yVal>
            <c:numRef>
              <c:f>'Gráfico 8'!$E$3:$E$27</c:f>
            </c:numRef>
          </c:yVal>
          <c:smooth val="0"/>
          <c:extLst>
            <c:ext xmlns:c16="http://schemas.microsoft.com/office/drawing/2014/chart" uri="{C3380CC4-5D6E-409C-BE32-E72D297353CC}">
              <c16:uniqueId val="{0000001A-A19C-4CCB-AFE9-CA0E6DBA6869}"/>
            </c:ext>
          </c:extLst>
        </c:ser>
        <c:ser>
          <c:idx val="2"/>
          <c:order val="2"/>
          <c:tx>
            <c:strRef>
              <c:f>'Gráfico 8'!$F$2</c:f>
              <c:strCache>
                <c:ptCount val="1"/>
                <c:pt idx="0">
                  <c:v>Monetaria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'Gráfico 8'!$F$3:$F$27</c:f>
            </c:numRef>
          </c:xVal>
          <c:yVal>
            <c:numRef>
              <c:f>'Gráfico 8'!$E$3:$E$27</c:f>
            </c:numRef>
          </c:yVal>
          <c:smooth val="0"/>
          <c:extLst>
            <c:ext xmlns:c16="http://schemas.microsoft.com/office/drawing/2014/chart" uri="{C3380CC4-5D6E-409C-BE32-E72D297353CC}">
              <c16:uniqueId val="{0000001B-A19C-4CCB-AFE9-CA0E6DBA6869}"/>
            </c:ext>
          </c:extLst>
        </c:ser>
        <c:ser>
          <c:idx val="3"/>
          <c:order val="3"/>
          <c:tx>
            <c:strRef>
              <c:f>'Gráfico 8'!$G$2</c:f>
              <c:strCache>
                <c:ptCount val="1"/>
                <c:pt idx="0">
                  <c:v>Extrema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'Gráfico 8'!$D$3:$D$27</c:f>
            </c:numRef>
          </c:xVal>
          <c:yVal>
            <c:numRef>
              <c:f>'Gráfico 8'!$G$3:$G$27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A19C-4CCB-AFE9-CA0E6DBA6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4963168"/>
        <c:axId val="1724965248"/>
      </c:scatterChart>
      <c:valAx>
        <c:axId val="1724963168"/>
        <c:scaling>
          <c:orientation val="minMax"/>
          <c:max val="4"/>
          <c:min val="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Brecha Incidencia</a:t>
                </a:r>
                <a:r>
                  <a:rPr lang="es-CO" baseline="0"/>
                  <a:t> de pobreza monetaria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5248"/>
        <c:crosses val="autoZero"/>
        <c:crossBetween val="midCat"/>
        <c:majorUnit val="0.5"/>
      </c:valAx>
      <c:valAx>
        <c:axId val="1724965248"/>
        <c:scaling>
          <c:orientation val="minMax"/>
          <c:max val="2"/>
          <c:min val="-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 Brecha Incidencia de pobreza monetaria extrema</a:t>
                </a:r>
              </a:p>
            </c:rich>
          </c:tx>
          <c:layout>
            <c:manualLayout>
              <c:xMode val="edge"/>
              <c:yMode val="edge"/>
              <c:x val="1.2772368842752293E-2"/>
              <c:y val="0.205292572510861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3168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62885222291015E-2"/>
          <c:y val="3.3460412910461597E-2"/>
          <c:w val="0.89429053008494996"/>
          <c:h val="0.88940855483625758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'Gráfico 8'!$A$29</c:f>
              <c:strCache>
                <c:ptCount val="1"/>
                <c:pt idx="0">
                  <c:v>Gráfico 8. Brechas de género en la incidencia de pobreza monetaria y pobreza monetaria extrema. Departamentos. 2020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D60093"/>
              </a:solidFill>
              <a:ln w="9525">
                <a:solidFill>
                  <a:srgbClr val="D60093"/>
                </a:solidFill>
              </a:ln>
              <a:effectLst/>
            </c:spPr>
          </c:marker>
          <c:dPt>
            <c:idx val="24"/>
            <c:marker>
              <c:symbol val="circle"/>
              <c:size val="5"/>
              <c:spPr>
                <a:solidFill>
                  <a:srgbClr val="00FF00"/>
                </a:solidFill>
                <a:ln w="9525">
                  <a:solidFill>
                    <a:srgbClr val="00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094-4BF5-8393-AA18C7D94B19}"/>
              </c:ext>
            </c:extLst>
          </c:dPt>
          <c:dLbls>
            <c:dLbl>
              <c:idx val="0"/>
              <c:tx>
                <c:strRef>
                  <c:f>'Gráfico 8'!$A$31</c:f>
                  <c:strCache>
                    <c:ptCount val="1"/>
                    <c:pt idx="0">
                      <c:v>Antioquia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{3260FDEE-6425-FE40-B852-E462FB7E1B8B}</c15:txfldGUID>
                      <c15:f>'Gráfico 8'!$A$31</c15:f>
                      <c15:dlblFieldTableCache>
                        <c:ptCount val="1"/>
                        <c:pt idx="0">
                          <c:v>Antioquia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094-4BF5-8393-AA18C7D94B19}"/>
                </c:ext>
              </c:extLst>
            </c:dLbl>
            <c:dLbl>
              <c:idx val="1"/>
              <c:tx>
                <c:strRef>
                  <c:f>'Gráfico 8'!$A$32</c:f>
                  <c:strCache>
                    <c:ptCount val="1"/>
                    <c:pt idx="0">
                      <c:v>Atlántico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{3AC2347C-F1AB-0C4B-A416-24765F4F087E}</c15:txfldGUID>
                      <c15:f>'Gráfico 8'!$A$32</c15:f>
                      <c15:dlblFieldTableCache>
                        <c:ptCount val="1"/>
                        <c:pt idx="0">
                          <c:v>Atlántico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2094-4BF5-8393-AA18C7D94B19}"/>
                </c:ext>
              </c:extLst>
            </c:dLbl>
            <c:dLbl>
              <c:idx val="2"/>
              <c:layout>
                <c:manualLayout>
                  <c:x val="-5.9926320967104194E-2"/>
                  <c:y val="2.359806439838923E-2"/>
                </c:manualLayout>
              </c:layout>
              <c:tx>
                <c:strRef>
                  <c:f>'Gráfico 8'!$A$33</c:f>
                  <c:strCache>
                    <c:ptCount val="1"/>
                    <c:pt idx="0">
                      <c:v>Bogotá D.C.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{4336EF7E-81FE-D747-8498-4656238EB7B0}</c15:txfldGUID>
                      <c15:f>'Gráfico 8'!$A$33</c15:f>
                      <c15:dlblFieldTableCache>
                        <c:ptCount val="1"/>
                        <c:pt idx="0">
                          <c:v>Bogotá D.C.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094-4BF5-8393-AA18C7D94B19}"/>
                </c:ext>
              </c:extLst>
            </c:dLbl>
            <c:dLbl>
              <c:idx val="3"/>
              <c:tx>
                <c:strRef>
                  <c:f>'Gráfico 8'!$A$34</c:f>
                  <c:strCache>
                    <c:ptCount val="1"/>
                    <c:pt idx="0">
                      <c:v>Bolívar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{831F2635-76BD-5D4A-B099-BA6560D85E48}</c15:txfldGUID>
                      <c15:f>'Gráfico 8'!$A$34</c15:f>
                      <c15:dlblFieldTableCache>
                        <c:ptCount val="1"/>
                        <c:pt idx="0">
                          <c:v>Bolívar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2094-4BF5-8393-AA18C7D94B19}"/>
                </c:ext>
              </c:extLst>
            </c:dLbl>
            <c:dLbl>
              <c:idx val="4"/>
              <c:tx>
                <c:strRef>
                  <c:f>'Gráfico 8'!$A$35</c:f>
                  <c:strCache>
                    <c:ptCount val="1"/>
                    <c:pt idx="0">
                      <c:v>Boyacá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{542C30FC-97A5-4840-9BAF-65C49C4308FA}</c15:txfldGUID>
                      <c15:f>'Gráfico 8'!$A$35</c15:f>
                      <c15:dlblFieldTableCache>
                        <c:ptCount val="1"/>
                        <c:pt idx="0">
                          <c:v>Boyacá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2094-4BF5-8393-AA18C7D94B19}"/>
                </c:ext>
              </c:extLst>
            </c:dLbl>
            <c:dLbl>
              <c:idx val="5"/>
              <c:tx>
                <c:strRef>
                  <c:f>'Gráfico 8'!$A$36</c:f>
                  <c:strCache>
                    <c:ptCount val="1"/>
                    <c:pt idx="0">
                      <c:v>Caldas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{E7587595-D055-4D46-81CF-878D24405949}</c15:txfldGUID>
                      <c15:f>'Gráfico 8'!$A$36</c15:f>
                      <c15:dlblFieldTableCache>
                        <c:ptCount val="1"/>
                        <c:pt idx="0">
                          <c:v>Caldas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2094-4BF5-8393-AA18C7D94B19}"/>
                </c:ext>
              </c:extLst>
            </c:dLbl>
            <c:dLbl>
              <c:idx val="6"/>
              <c:tx>
                <c:strRef>
                  <c:f>'Gráfico 8'!$A$37</c:f>
                  <c:strCache>
                    <c:ptCount val="1"/>
                    <c:pt idx="0">
                      <c:v>Caquetá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{F03A9D25-E0BC-5142-B090-0247C6C119E0}</c15:txfldGUID>
                      <c15:f>'Gráfico 8'!$A$37</c15:f>
                      <c15:dlblFieldTableCache>
                        <c:ptCount val="1"/>
                        <c:pt idx="0">
                          <c:v>Caquetá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2094-4BF5-8393-AA18C7D94B19}"/>
                </c:ext>
              </c:extLst>
            </c:dLbl>
            <c:dLbl>
              <c:idx val="7"/>
              <c:tx>
                <c:strRef>
                  <c:f>'Gráfico 8'!$A$38</c:f>
                  <c:strCache>
                    <c:ptCount val="1"/>
                    <c:pt idx="0">
                      <c:v>Cauca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{9709233A-E1AB-4046-AF96-E488C013C21D}</c15:txfldGUID>
                      <c15:f>'Gráfico 8'!$A$38</c15:f>
                      <c15:dlblFieldTableCache>
                        <c:ptCount val="1"/>
                        <c:pt idx="0">
                          <c:v>Cauca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2094-4BF5-8393-AA18C7D94B19}"/>
                </c:ext>
              </c:extLst>
            </c:dLbl>
            <c:dLbl>
              <c:idx val="8"/>
              <c:tx>
                <c:strRef>
                  <c:f>'Gráfico 8'!$A$39</c:f>
                  <c:strCache>
                    <c:ptCount val="1"/>
                    <c:pt idx="0">
                      <c:v>Cesar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{2B894757-6C66-FF42-8BA8-83294D9A9349}</c15:txfldGUID>
                      <c15:f>'Gráfico 8'!$A$39</c15:f>
                      <c15:dlblFieldTableCache>
                        <c:ptCount val="1"/>
                        <c:pt idx="0">
                          <c:v>Cesar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2094-4BF5-8393-AA18C7D94B19}"/>
                </c:ext>
              </c:extLst>
            </c:dLbl>
            <c:dLbl>
              <c:idx val="9"/>
              <c:tx>
                <c:strRef>
                  <c:f>'Gráfico 8'!$A$40</c:f>
                  <c:strCache>
                    <c:ptCount val="1"/>
                    <c:pt idx="0">
                      <c:v>Chocó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{8E727A70-D028-6C43-84B3-88D30173A29C}</c15:txfldGUID>
                      <c15:f>'Gráfico 8'!$A$40</c15:f>
                      <c15:dlblFieldTableCache>
                        <c:ptCount val="1"/>
                        <c:pt idx="0">
                          <c:v>Chocó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2094-4BF5-8393-AA18C7D94B19}"/>
                </c:ext>
              </c:extLst>
            </c:dLbl>
            <c:dLbl>
              <c:idx val="10"/>
              <c:tx>
                <c:strRef>
                  <c:f>'Gráfico 8'!$A$41</c:f>
                  <c:strCache>
                    <c:ptCount val="1"/>
                    <c:pt idx="0">
                      <c:v>Córdoba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{396A1D36-04BD-5345-AB8F-13A65DE7DA1C}</c15:txfldGUID>
                      <c15:f>'Gráfico 8'!$A$41</c15:f>
                      <c15:dlblFieldTableCache>
                        <c:ptCount val="1"/>
                        <c:pt idx="0">
                          <c:v>Córdoba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2094-4BF5-8393-AA18C7D94B19}"/>
                </c:ext>
              </c:extLst>
            </c:dLbl>
            <c:dLbl>
              <c:idx val="11"/>
              <c:tx>
                <c:strRef>
                  <c:f>'Gráfico 8'!$A$42</c:f>
                  <c:strCache>
                    <c:ptCount val="1"/>
                    <c:pt idx="0">
                      <c:v>Cundinamarca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{49E74AE3-972A-4A49-BE40-114B7EC4F32B}</c15:txfldGUID>
                      <c15:f>'Gráfico 8'!$A$42</c15:f>
                      <c15:dlblFieldTableCache>
                        <c:ptCount val="1"/>
                        <c:pt idx="0">
                          <c:v>Cundinamarca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2094-4BF5-8393-AA18C7D94B19}"/>
                </c:ext>
              </c:extLst>
            </c:dLbl>
            <c:dLbl>
              <c:idx val="12"/>
              <c:tx>
                <c:strRef>
                  <c:f>'Gráfico 8'!$A$43</c:f>
                  <c:strCache>
                    <c:ptCount val="1"/>
                    <c:pt idx="0">
                      <c:v>Huila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{2A8AE4F6-1FBE-B943-86AB-80A961E4E278}</c15:txfldGUID>
                      <c15:f>'Gráfico 8'!$A$43</c15:f>
                      <c15:dlblFieldTableCache>
                        <c:ptCount val="1"/>
                        <c:pt idx="0">
                          <c:v>Huila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2094-4BF5-8393-AA18C7D94B19}"/>
                </c:ext>
              </c:extLst>
            </c:dLbl>
            <c:dLbl>
              <c:idx val="13"/>
              <c:tx>
                <c:strRef>
                  <c:f>'Gráfico 8'!$A$44</c:f>
                  <c:strCache>
                    <c:ptCount val="1"/>
                    <c:pt idx="0">
                      <c:v>La Guajira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{6153686B-A663-6D47-8F66-1DD657C07830}</c15:txfldGUID>
                      <c15:f>'Gráfico 8'!$A$44</c15:f>
                      <c15:dlblFieldTableCache>
                        <c:ptCount val="1"/>
                        <c:pt idx="0">
                          <c:v>La Guajira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2094-4BF5-8393-AA18C7D94B19}"/>
                </c:ext>
              </c:extLst>
            </c:dLbl>
            <c:dLbl>
              <c:idx val="14"/>
              <c:tx>
                <c:strRef>
                  <c:f>'Gráfico 8'!$A$45</c:f>
                  <c:strCache>
                    <c:ptCount val="1"/>
                    <c:pt idx="0">
                      <c:v>Magdalena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{01A8E968-0E8C-5C43-B969-060F6E33D3B8}</c15:txfldGUID>
                      <c15:f>'Gráfico 8'!$A$45</c15:f>
                      <c15:dlblFieldTableCache>
                        <c:ptCount val="1"/>
                        <c:pt idx="0">
                          <c:v>Magdalena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2094-4BF5-8393-AA18C7D94B19}"/>
                </c:ext>
              </c:extLst>
            </c:dLbl>
            <c:dLbl>
              <c:idx val="15"/>
              <c:tx>
                <c:strRef>
                  <c:f>'Gráfico 8'!$A$46</c:f>
                  <c:strCache>
                    <c:ptCount val="1"/>
                    <c:pt idx="0">
                      <c:v>Meta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{3F34094E-31B7-D14E-BB77-9694761E6215}</c15:txfldGUID>
                      <c15:f>'Gráfico 8'!$A$46</c15:f>
                      <c15:dlblFieldTableCache>
                        <c:ptCount val="1"/>
                        <c:pt idx="0">
                          <c:v>Meta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2094-4BF5-8393-AA18C7D94B19}"/>
                </c:ext>
              </c:extLst>
            </c:dLbl>
            <c:dLbl>
              <c:idx val="16"/>
              <c:tx>
                <c:strRef>
                  <c:f>'Gráfico 8'!$A$47</c:f>
                  <c:strCache>
                    <c:ptCount val="1"/>
                    <c:pt idx="0">
                      <c:v>Nariño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{5CF07218-79CB-594E-89A3-630E47F97986}</c15:txfldGUID>
                      <c15:f>'Gráfico 8'!$A$47</c15:f>
                      <c15:dlblFieldTableCache>
                        <c:ptCount val="1"/>
                        <c:pt idx="0">
                          <c:v>Nariño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2094-4BF5-8393-AA18C7D94B19}"/>
                </c:ext>
              </c:extLst>
            </c:dLbl>
            <c:dLbl>
              <c:idx val="17"/>
              <c:tx>
                <c:strRef>
                  <c:f>'Gráfico 8'!$A$48</c:f>
                  <c:strCache>
                    <c:ptCount val="1"/>
                    <c:pt idx="0">
                      <c:v>Norte de Santander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{8C932910-4EC5-6740-82D4-24BA240B6C49}</c15:txfldGUID>
                      <c15:f>'Gráfico 8'!$A$48</c15:f>
                      <c15:dlblFieldTableCache>
                        <c:ptCount val="1"/>
                        <c:pt idx="0">
                          <c:v>Norte de Santander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2094-4BF5-8393-AA18C7D94B19}"/>
                </c:ext>
              </c:extLst>
            </c:dLbl>
            <c:dLbl>
              <c:idx val="18"/>
              <c:tx>
                <c:strRef>
                  <c:f>'Gráfico 8'!$A$49</c:f>
                  <c:strCache>
                    <c:ptCount val="1"/>
                    <c:pt idx="0">
                      <c:v>Quindío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{FA92CA33-C6BA-7749-9EF2-F08C7F0107FA}</c15:txfldGUID>
                      <c15:f>'Gráfico 8'!$A$49</c15:f>
                      <c15:dlblFieldTableCache>
                        <c:ptCount val="1"/>
                        <c:pt idx="0">
                          <c:v>Quindío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2094-4BF5-8393-AA18C7D94B19}"/>
                </c:ext>
              </c:extLst>
            </c:dLbl>
            <c:dLbl>
              <c:idx val="19"/>
              <c:tx>
                <c:strRef>
                  <c:f>'Gráfico 8'!$A$50</c:f>
                  <c:strCache>
                    <c:ptCount val="1"/>
                    <c:pt idx="0">
                      <c:v>Risaralda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{47644C0A-BFB1-914B-8622-D2843C1157FF}</c15:txfldGUID>
                      <c15:f>'Gráfico 8'!$A$50</c15:f>
                      <c15:dlblFieldTableCache>
                        <c:ptCount val="1"/>
                        <c:pt idx="0">
                          <c:v>Risaralda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2094-4BF5-8393-AA18C7D94B19}"/>
                </c:ext>
              </c:extLst>
            </c:dLbl>
            <c:dLbl>
              <c:idx val="20"/>
              <c:tx>
                <c:strRef>
                  <c:f>'Gráfico 8'!$A$51</c:f>
                  <c:strCache>
                    <c:ptCount val="1"/>
                    <c:pt idx="0">
                      <c:v>Santander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{3BEDCE1B-0546-874B-82EF-703497904074}</c15:txfldGUID>
                      <c15:f>'Gráfico 8'!$A$51</c15:f>
                      <c15:dlblFieldTableCache>
                        <c:ptCount val="1"/>
                        <c:pt idx="0">
                          <c:v>Santander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2094-4BF5-8393-AA18C7D94B19}"/>
                </c:ext>
              </c:extLst>
            </c:dLbl>
            <c:dLbl>
              <c:idx val="21"/>
              <c:tx>
                <c:strRef>
                  <c:f>'Gráfico 8'!$A$52</c:f>
                  <c:strCache>
                    <c:ptCount val="1"/>
                    <c:pt idx="0">
                      <c:v>Sucre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{5AF18C64-4D34-3D4E-BD56-BB10DFCB5E52}</c15:txfldGUID>
                      <c15:f>'Gráfico 8'!$A$52</c15:f>
                      <c15:dlblFieldTableCache>
                        <c:ptCount val="1"/>
                        <c:pt idx="0">
                          <c:v>Sucre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2094-4BF5-8393-AA18C7D94B19}"/>
                </c:ext>
              </c:extLst>
            </c:dLbl>
            <c:dLbl>
              <c:idx val="22"/>
              <c:layout>
                <c:manualLayout>
                  <c:x val="1.8300261713082064E-2"/>
                  <c:y val="-3.7886692496859997E-2"/>
                </c:manualLayout>
              </c:layout>
              <c:tx>
                <c:strRef>
                  <c:f>'Gráfico 8'!$A$53</c:f>
                  <c:strCache>
                    <c:ptCount val="1"/>
                    <c:pt idx="0">
                      <c:v>Tolima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{C74B6068-F430-0D41-BE1C-E7E5DAE95ADF}</c15:txfldGUID>
                      <c15:f>'Gráfico 8'!$A$53</c15:f>
                      <c15:dlblFieldTableCache>
                        <c:ptCount val="1"/>
                        <c:pt idx="0">
                          <c:v>Tolima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2094-4BF5-8393-AA18C7D94B19}"/>
                </c:ext>
              </c:extLst>
            </c:dLbl>
            <c:dLbl>
              <c:idx val="23"/>
              <c:tx>
                <c:strRef>
                  <c:f>'Gráfico 8'!$A$54</c:f>
                  <c:strCache>
                    <c:ptCount val="1"/>
                    <c:pt idx="0">
                      <c:v>Valle del Cauca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{DD1BF495-C612-EB41-8E0D-36D2F3D6820E}</c15:txfldGUID>
                      <c15:f>'Gráfico 8'!$A$54</c15:f>
                      <c15:dlblFieldTableCache>
                        <c:ptCount val="1"/>
                        <c:pt idx="0">
                          <c:v>Valle del Cauca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2094-4BF5-8393-AA18C7D94B19}"/>
                </c:ext>
              </c:extLst>
            </c:dLbl>
            <c:dLbl>
              <c:idx val="24"/>
              <c:layout>
                <c:manualLayout>
                  <c:x val="-0.10028351595422544"/>
                  <c:y val="-4.0559942796653439E-2"/>
                </c:manualLayout>
              </c:layout>
              <c:tx>
                <c:strRef>
                  <c:f>'Gráfico 8'!$A$55</c:f>
                  <c:strCache>
                    <c:ptCount val="1"/>
                    <c:pt idx="0">
                      <c:v>Total Nacional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{2A75D38B-377D-E64E-8B23-AC15D09E5239}</c15:txfldGUID>
                      <c15:f>'Gráfico 8'!$A$55</c15:f>
                      <c15:dlblFieldTableCache>
                        <c:ptCount val="1"/>
                        <c:pt idx="0">
                          <c:v>Total Nacional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2094-4BF5-8393-AA18C7D94B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'Gráfico 8'!$B$31:$B$55</c:f>
              <c:numCache>
                <c:formatCode>0.0</c:formatCode>
                <c:ptCount val="25"/>
                <c:pt idx="0">
                  <c:v>1.5</c:v>
                </c:pt>
                <c:pt idx="1">
                  <c:v>1.1999999999999957</c:v>
                </c:pt>
                <c:pt idx="2">
                  <c:v>1.1000000000000014</c:v>
                </c:pt>
                <c:pt idx="3">
                  <c:v>2.8000000000000043</c:v>
                </c:pt>
                <c:pt idx="4">
                  <c:v>2.8000000000000043</c:v>
                </c:pt>
                <c:pt idx="5">
                  <c:v>2.5</c:v>
                </c:pt>
                <c:pt idx="6">
                  <c:v>3.6000000000000014</c:v>
                </c:pt>
                <c:pt idx="7">
                  <c:v>0.60000000000000142</c:v>
                </c:pt>
                <c:pt idx="8">
                  <c:v>1.6000000000000014</c:v>
                </c:pt>
                <c:pt idx="9">
                  <c:v>2.2000000000000028</c:v>
                </c:pt>
                <c:pt idx="10">
                  <c:v>0.10000000000000142</c:v>
                </c:pt>
                <c:pt idx="11">
                  <c:v>-0.30000000000000071</c:v>
                </c:pt>
                <c:pt idx="12">
                  <c:v>0.89999999999999858</c:v>
                </c:pt>
                <c:pt idx="13">
                  <c:v>1.7999999999999972</c:v>
                </c:pt>
                <c:pt idx="14">
                  <c:v>1.3999999999999986</c:v>
                </c:pt>
                <c:pt idx="15">
                  <c:v>1.8999999999999986</c:v>
                </c:pt>
                <c:pt idx="16">
                  <c:v>2.8999999999999986</c:v>
                </c:pt>
                <c:pt idx="17">
                  <c:v>2.6000000000000014</c:v>
                </c:pt>
                <c:pt idx="18">
                  <c:v>1.9000000000000057</c:v>
                </c:pt>
                <c:pt idx="19">
                  <c:v>3.8</c:v>
                </c:pt>
                <c:pt idx="20">
                  <c:v>1.6000000000000014</c:v>
                </c:pt>
                <c:pt idx="21">
                  <c:v>2.8999999999999986</c:v>
                </c:pt>
                <c:pt idx="22">
                  <c:v>2</c:v>
                </c:pt>
                <c:pt idx="23">
                  <c:v>2.6999999999999957</c:v>
                </c:pt>
                <c:pt idx="24">
                  <c:v>1.7</c:v>
                </c:pt>
              </c:numCache>
            </c:numRef>
          </c:xVal>
          <c:yVal>
            <c:numRef>
              <c:f>'Gráfico 8'!$C$31:$C$55</c:f>
              <c:numCache>
                <c:formatCode>0.0</c:formatCode>
                <c:ptCount val="25"/>
                <c:pt idx="0">
                  <c:v>1.0999999999999996</c:v>
                </c:pt>
                <c:pt idx="1">
                  <c:v>0.30000000000000071</c:v>
                </c:pt>
                <c:pt idx="2">
                  <c:v>1</c:v>
                </c:pt>
                <c:pt idx="3">
                  <c:v>1</c:v>
                </c:pt>
                <c:pt idx="4">
                  <c:v>1.6999999999999993</c:v>
                </c:pt>
                <c:pt idx="5">
                  <c:v>0.79999999999999982</c:v>
                </c:pt>
                <c:pt idx="6">
                  <c:v>1.4000000000000004</c:v>
                </c:pt>
                <c:pt idx="7">
                  <c:v>0.69999999999999929</c:v>
                </c:pt>
                <c:pt idx="8">
                  <c:v>1.6999999999999993</c:v>
                </c:pt>
                <c:pt idx="9">
                  <c:v>0</c:v>
                </c:pt>
                <c:pt idx="10">
                  <c:v>0</c:v>
                </c:pt>
                <c:pt idx="11">
                  <c:v>-0.90000000000000036</c:v>
                </c:pt>
                <c:pt idx="12">
                  <c:v>0.40000000000000213</c:v>
                </c:pt>
                <c:pt idx="13">
                  <c:v>1.2999999999999972</c:v>
                </c:pt>
                <c:pt idx="14">
                  <c:v>1.1999999999999993</c:v>
                </c:pt>
                <c:pt idx="15">
                  <c:v>0.5</c:v>
                </c:pt>
                <c:pt idx="16">
                  <c:v>1.7999999999999989</c:v>
                </c:pt>
                <c:pt idx="17">
                  <c:v>1.9000000000000021</c:v>
                </c:pt>
                <c:pt idx="18">
                  <c:v>0.69999999999999929</c:v>
                </c:pt>
                <c:pt idx="19">
                  <c:v>1.5999999999999996</c:v>
                </c:pt>
                <c:pt idx="20">
                  <c:v>0.90000000000000036</c:v>
                </c:pt>
                <c:pt idx="21">
                  <c:v>1.5999999999999996</c:v>
                </c:pt>
                <c:pt idx="22">
                  <c:v>0.80000000000000071</c:v>
                </c:pt>
                <c:pt idx="23">
                  <c:v>1</c:v>
                </c:pt>
                <c:pt idx="24">
                  <c:v>1.4000000000000004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2094-4BF5-8393-AA18C7D94B19}"/>
            </c:ext>
          </c:extLst>
        </c:ser>
        <c:ser>
          <c:idx val="1"/>
          <c:order val="1"/>
          <c:tx>
            <c:strRef>
              <c:f>'Gráfico 8'!$D$30</c:f>
              <c:strCache>
                <c:ptCount val="1"/>
                <c:pt idx="0">
                  <c:v>x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'Gráfico 8'!$D$31:$D$55</c:f>
              <c:numCache>
                <c:formatCode>0.0</c:formatCode>
                <c:ptCount val="25"/>
                <c:pt idx="0" formatCode="General">
                  <c:v>-1</c:v>
                </c:pt>
                <c:pt idx="1">
                  <c:v>-0.79200000000000004</c:v>
                </c:pt>
                <c:pt idx="2">
                  <c:v>-0.58400000000000007</c:v>
                </c:pt>
                <c:pt idx="3">
                  <c:v>-0.37600000000000006</c:v>
                </c:pt>
                <c:pt idx="4">
                  <c:v>-0.16800000000000004</c:v>
                </c:pt>
                <c:pt idx="5">
                  <c:v>3.999999999999998E-2</c:v>
                </c:pt>
                <c:pt idx="6">
                  <c:v>0.248</c:v>
                </c:pt>
                <c:pt idx="7">
                  <c:v>0.45600000000000002</c:v>
                </c:pt>
                <c:pt idx="8">
                  <c:v>0.66400000000000003</c:v>
                </c:pt>
                <c:pt idx="9">
                  <c:v>0.87200000000000011</c:v>
                </c:pt>
                <c:pt idx="10">
                  <c:v>1.08</c:v>
                </c:pt>
                <c:pt idx="11">
                  <c:v>1.288</c:v>
                </c:pt>
                <c:pt idx="12">
                  <c:v>1.496</c:v>
                </c:pt>
                <c:pt idx="13">
                  <c:v>1.704</c:v>
                </c:pt>
                <c:pt idx="14">
                  <c:v>1.9119999999999999</c:v>
                </c:pt>
                <c:pt idx="15">
                  <c:v>2.12</c:v>
                </c:pt>
                <c:pt idx="16">
                  <c:v>2.3280000000000003</c:v>
                </c:pt>
                <c:pt idx="17">
                  <c:v>2.5360000000000005</c:v>
                </c:pt>
                <c:pt idx="18">
                  <c:v>2.7440000000000007</c:v>
                </c:pt>
                <c:pt idx="19">
                  <c:v>2.9520000000000008</c:v>
                </c:pt>
                <c:pt idx="20">
                  <c:v>3.160000000000001</c:v>
                </c:pt>
                <c:pt idx="21">
                  <c:v>3.3680000000000012</c:v>
                </c:pt>
                <c:pt idx="22">
                  <c:v>3.5760000000000014</c:v>
                </c:pt>
                <c:pt idx="23">
                  <c:v>3.7840000000000016</c:v>
                </c:pt>
                <c:pt idx="24">
                  <c:v>3.9920000000000018</c:v>
                </c:pt>
              </c:numCache>
            </c:numRef>
          </c:xVal>
          <c:yVal>
            <c:numRef>
              <c:f>'Gráfico 8'!$E$31:$E$55</c:f>
              <c:numCache>
                <c:formatCode>0.0</c:formatCode>
                <c:ptCount val="25"/>
                <c:pt idx="0" formatCode="General">
                  <c:v>-1</c:v>
                </c:pt>
                <c:pt idx="1">
                  <c:v>-0.79200000000000004</c:v>
                </c:pt>
                <c:pt idx="2">
                  <c:v>-0.58400000000000007</c:v>
                </c:pt>
                <c:pt idx="3">
                  <c:v>-0.37600000000000006</c:v>
                </c:pt>
                <c:pt idx="4">
                  <c:v>-0.16800000000000004</c:v>
                </c:pt>
                <c:pt idx="5">
                  <c:v>3.999999999999998E-2</c:v>
                </c:pt>
                <c:pt idx="6">
                  <c:v>0.248</c:v>
                </c:pt>
                <c:pt idx="7">
                  <c:v>0.45600000000000002</c:v>
                </c:pt>
                <c:pt idx="8">
                  <c:v>0.66400000000000003</c:v>
                </c:pt>
                <c:pt idx="9">
                  <c:v>0.87200000000000011</c:v>
                </c:pt>
                <c:pt idx="10">
                  <c:v>1.08</c:v>
                </c:pt>
                <c:pt idx="11">
                  <c:v>1.288</c:v>
                </c:pt>
                <c:pt idx="12">
                  <c:v>1.496</c:v>
                </c:pt>
                <c:pt idx="13">
                  <c:v>1.704</c:v>
                </c:pt>
                <c:pt idx="14">
                  <c:v>1.9119999999999999</c:v>
                </c:pt>
                <c:pt idx="15">
                  <c:v>2.12</c:v>
                </c:pt>
                <c:pt idx="16">
                  <c:v>2.3280000000000003</c:v>
                </c:pt>
                <c:pt idx="17">
                  <c:v>2.5360000000000005</c:v>
                </c:pt>
                <c:pt idx="18">
                  <c:v>2.7440000000000007</c:v>
                </c:pt>
                <c:pt idx="19">
                  <c:v>2.9520000000000008</c:v>
                </c:pt>
                <c:pt idx="20">
                  <c:v>3.160000000000001</c:v>
                </c:pt>
                <c:pt idx="21">
                  <c:v>3.3680000000000012</c:v>
                </c:pt>
                <c:pt idx="22">
                  <c:v>3.5760000000000014</c:v>
                </c:pt>
                <c:pt idx="23">
                  <c:v>3.7840000000000016</c:v>
                </c:pt>
                <c:pt idx="24">
                  <c:v>3.9920000000000018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2094-4BF5-8393-AA18C7D94B19}"/>
            </c:ext>
          </c:extLst>
        </c:ser>
        <c:ser>
          <c:idx val="2"/>
          <c:order val="2"/>
          <c:tx>
            <c:strRef>
              <c:f>'Gráfico 8'!$F$30</c:f>
              <c:strCache>
                <c:ptCount val="1"/>
                <c:pt idx="0">
                  <c:v>Monetaria</c:v>
                </c:pt>
              </c:strCache>
            </c:strRef>
          </c:tx>
          <c:spPr>
            <a:ln w="25400" cap="rnd">
              <a:solidFill>
                <a:srgbClr val="00FF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'Gráfico 8'!$F$31:$F$55</c:f>
              <c:numCache>
                <c:formatCode>0.0</c:formatCode>
                <c:ptCount val="25"/>
                <c:pt idx="0">
                  <c:v>1.7</c:v>
                </c:pt>
                <c:pt idx="1">
                  <c:v>1.7</c:v>
                </c:pt>
                <c:pt idx="2">
                  <c:v>1.7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1.7</c:v>
                </c:pt>
                <c:pt idx="8">
                  <c:v>1.7</c:v>
                </c:pt>
                <c:pt idx="9">
                  <c:v>1.7</c:v>
                </c:pt>
                <c:pt idx="10">
                  <c:v>1.7</c:v>
                </c:pt>
                <c:pt idx="11">
                  <c:v>1.7</c:v>
                </c:pt>
                <c:pt idx="12">
                  <c:v>1.7</c:v>
                </c:pt>
                <c:pt idx="13">
                  <c:v>1.7</c:v>
                </c:pt>
                <c:pt idx="14">
                  <c:v>1.7</c:v>
                </c:pt>
                <c:pt idx="15">
                  <c:v>1.7</c:v>
                </c:pt>
                <c:pt idx="16">
                  <c:v>1.7</c:v>
                </c:pt>
                <c:pt idx="17">
                  <c:v>1.7</c:v>
                </c:pt>
                <c:pt idx="18">
                  <c:v>1.7</c:v>
                </c:pt>
                <c:pt idx="19">
                  <c:v>1.7</c:v>
                </c:pt>
                <c:pt idx="20">
                  <c:v>1.7</c:v>
                </c:pt>
                <c:pt idx="21">
                  <c:v>1.7</c:v>
                </c:pt>
                <c:pt idx="22">
                  <c:v>1.7</c:v>
                </c:pt>
                <c:pt idx="23">
                  <c:v>1.7</c:v>
                </c:pt>
                <c:pt idx="24">
                  <c:v>1.7</c:v>
                </c:pt>
              </c:numCache>
            </c:numRef>
          </c:xVal>
          <c:yVal>
            <c:numRef>
              <c:f>'Gráfico 8'!$E$31:$E$55</c:f>
              <c:numCache>
                <c:formatCode>0.0</c:formatCode>
                <c:ptCount val="25"/>
                <c:pt idx="0" formatCode="General">
                  <c:v>-1</c:v>
                </c:pt>
                <c:pt idx="1">
                  <c:v>-0.79200000000000004</c:v>
                </c:pt>
                <c:pt idx="2">
                  <c:v>-0.58400000000000007</c:v>
                </c:pt>
                <c:pt idx="3">
                  <c:v>-0.37600000000000006</c:v>
                </c:pt>
                <c:pt idx="4">
                  <c:v>-0.16800000000000004</c:v>
                </c:pt>
                <c:pt idx="5">
                  <c:v>3.999999999999998E-2</c:v>
                </c:pt>
                <c:pt idx="6">
                  <c:v>0.248</c:v>
                </c:pt>
                <c:pt idx="7">
                  <c:v>0.45600000000000002</c:v>
                </c:pt>
                <c:pt idx="8">
                  <c:v>0.66400000000000003</c:v>
                </c:pt>
                <c:pt idx="9">
                  <c:v>0.87200000000000011</c:v>
                </c:pt>
                <c:pt idx="10">
                  <c:v>1.08</c:v>
                </c:pt>
                <c:pt idx="11">
                  <c:v>1.288</c:v>
                </c:pt>
                <c:pt idx="12">
                  <c:v>1.496</c:v>
                </c:pt>
                <c:pt idx="13">
                  <c:v>1.704</c:v>
                </c:pt>
                <c:pt idx="14">
                  <c:v>1.9119999999999999</c:v>
                </c:pt>
                <c:pt idx="15">
                  <c:v>2.12</c:v>
                </c:pt>
                <c:pt idx="16">
                  <c:v>2.3280000000000003</c:v>
                </c:pt>
                <c:pt idx="17">
                  <c:v>2.5360000000000005</c:v>
                </c:pt>
                <c:pt idx="18">
                  <c:v>2.7440000000000007</c:v>
                </c:pt>
                <c:pt idx="19">
                  <c:v>2.9520000000000008</c:v>
                </c:pt>
                <c:pt idx="20">
                  <c:v>3.160000000000001</c:v>
                </c:pt>
                <c:pt idx="21">
                  <c:v>3.3680000000000012</c:v>
                </c:pt>
                <c:pt idx="22">
                  <c:v>3.5760000000000014</c:v>
                </c:pt>
                <c:pt idx="23">
                  <c:v>3.7840000000000016</c:v>
                </c:pt>
                <c:pt idx="24">
                  <c:v>3.9920000000000018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2094-4BF5-8393-AA18C7D94B19}"/>
            </c:ext>
          </c:extLst>
        </c:ser>
        <c:ser>
          <c:idx val="3"/>
          <c:order val="3"/>
          <c:tx>
            <c:strRef>
              <c:f>'Gráfico 8'!$G$30</c:f>
              <c:strCache>
                <c:ptCount val="1"/>
                <c:pt idx="0">
                  <c:v>Extrema</c:v>
                </c:pt>
              </c:strCache>
            </c:strRef>
          </c:tx>
          <c:spPr>
            <a:ln w="25400" cap="rnd">
              <a:solidFill>
                <a:srgbClr val="00FF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'Gráfico 8'!$D$31:$D$55</c:f>
              <c:numCache>
                <c:formatCode>0.0</c:formatCode>
                <c:ptCount val="25"/>
                <c:pt idx="0" formatCode="General">
                  <c:v>-1</c:v>
                </c:pt>
                <c:pt idx="1">
                  <c:v>-0.79200000000000004</c:v>
                </c:pt>
                <c:pt idx="2">
                  <c:v>-0.58400000000000007</c:v>
                </c:pt>
                <c:pt idx="3">
                  <c:v>-0.37600000000000006</c:v>
                </c:pt>
                <c:pt idx="4">
                  <c:v>-0.16800000000000004</c:v>
                </c:pt>
                <c:pt idx="5">
                  <c:v>3.999999999999998E-2</c:v>
                </c:pt>
                <c:pt idx="6">
                  <c:v>0.248</c:v>
                </c:pt>
                <c:pt idx="7">
                  <c:v>0.45600000000000002</c:v>
                </c:pt>
                <c:pt idx="8">
                  <c:v>0.66400000000000003</c:v>
                </c:pt>
                <c:pt idx="9">
                  <c:v>0.87200000000000011</c:v>
                </c:pt>
                <c:pt idx="10">
                  <c:v>1.08</c:v>
                </c:pt>
                <c:pt idx="11">
                  <c:v>1.288</c:v>
                </c:pt>
                <c:pt idx="12">
                  <c:v>1.496</c:v>
                </c:pt>
                <c:pt idx="13">
                  <c:v>1.704</c:v>
                </c:pt>
                <c:pt idx="14">
                  <c:v>1.9119999999999999</c:v>
                </c:pt>
                <c:pt idx="15">
                  <c:v>2.12</c:v>
                </c:pt>
                <c:pt idx="16">
                  <c:v>2.3280000000000003</c:v>
                </c:pt>
                <c:pt idx="17">
                  <c:v>2.5360000000000005</c:v>
                </c:pt>
                <c:pt idx="18">
                  <c:v>2.7440000000000007</c:v>
                </c:pt>
                <c:pt idx="19">
                  <c:v>2.9520000000000008</c:v>
                </c:pt>
                <c:pt idx="20">
                  <c:v>3.160000000000001</c:v>
                </c:pt>
                <c:pt idx="21">
                  <c:v>3.3680000000000012</c:v>
                </c:pt>
                <c:pt idx="22">
                  <c:v>3.5760000000000014</c:v>
                </c:pt>
                <c:pt idx="23">
                  <c:v>3.7840000000000016</c:v>
                </c:pt>
                <c:pt idx="24">
                  <c:v>3.9920000000000018</c:v>
                </c:pt>
              </c:numCache>
            </c:numRef>
          </c:xVal>
          <c:yVal>
            <c:numRef>
              <c:f>'Gráfico 8'!$G$31:$G$55</c:f>
              <c:numCache>
                <c:formatCode>0.0</c:formatCode>
                <c:ptCount val="25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1.4</c:v>
                </c:pt>
                <c:pt idx="15">
                  <c:v>1.4</c:v>
                </c:pt>
                <c:pt idx="16">
                  <c:v>1.4</c:v>
                </c:pt>
                <c:pt idx="17">
                  <c:v>1.4</c:v>
                </c:pt>
                <c:pt idx="18">
                  <c:v>1.4</c:v>
                </c:pt>
                <c:pt idx="19">
                  <c:v>1.4</c:v>
                </c:pt>
                <c:pt idx="20">
                  <c:v>1.4</c:v>
                </c:pt>
                <c:pt idx="21">
                  <c:v>1.4</c:v>
                </c:pt>
                <c:pt idx="22">
                  <c:v>1.4</c:v>
                </c:pt>
                <c:pt idx="23">
                  <c:v>1.4</c:v>
                </c:pt>
                <c:pt idx="24">
                  <c:v>1.4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2094-4BF5-8393-AA18C7D94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4963168"/>
        <c:axId val="1724965248"/>
      </c:scatterChart>
      <c:valAx>
        <c:axId val="1724963168"/>
        <c:scaling>
          <c:orientation val="minMax"/>
          <c:max val="4"/>
          <c:min val="-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Brecha de incidencia de pobreza monetaria (p.p.)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5248"/>
        <c:crosses val="autoZero"/>
        <c:crossBetween val="midCat"/>
        <c:majorUnit val="0.5"/>
      </c:valAx>
      <c:valAx>
        <c:axId val="1724965248"/>
        <c:scaling>
          <c:orientation val="minMax"/>
          <c:max val="4"/>
          <c:min val="-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 Brecha de incidencia de pobreza monetaria extrema (p.p.)</a:t>
                </a:r>
              </a:p>
            </c:rich>
          </c:tx>
          <c:layout>
            <c:manualLayout>
              <c:xMode val="edge"/>
              <c:yMode val="edge"/>
              <c:x val="1.2772368842752293E-2"/>
              <c:y val="0.205292572510861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3168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9'!$H$7</c:f>
              <c:strCache>
                <c:ptCount val="1"/>
                <c:pt idx="0">
                  <c:v>Hombre </c:v>
                </c:pt>
              </c:strCache>
            </c:strRef>
          </c:tx>
          <c:spPr>
            <a:solidFill>
              <a:srgbClr val="660066"/>
            </a:solidFill>
            <a:ln>
              <a:solidFill>
                <a:srgbClr val="660066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-1.9675657628839337E-2"/>
                  <c:y val="3.3146883322970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8A-4319-A95F-CBA5BD0FE4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9'!$G$8:$G$16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'Gráfico 9'!$H$8:$H$16</c:f>
              <c:numCache>
                <c:formatCode>0.0</c:formatCode>
                <c:ptCount val="9"/>
                <c:pt idx="0">
                  <c:v>11</c:v>
                </c:pt>
                <c:pt idx="1">
                  <c:v>9.1</c:v>
                </c:pt>
                <c:pt idx="2">
                  <c:v>8.5</c:v>
                </c:pt>
                <c:pt idx="3">
                  <c:v>8.1999999999999993</c:v>
                </c:pt>
                <c:pt idx="4">
                  <c:v>9.1</c:v>
                </c:pt>
                <c:pt idx="5">
                  <c:v>7.6</c:v>
                </c:pt>
                <c:pt idx="6">
                  <c:v>7.4</c:v>
                </c:pt>
                <c:pt idx="7">
                  <c:v>8.8000000000000007</c:v>
                </c:pt>
                <c:pt idx="8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A-4319-A95F-CBA5BD0FE490}"/>
            </c:ext>
          </c:extLst>
        </c:ser>
        <c:ser>
          <c:idx val="1"/>
          <c:order val="1"/>
          <c:tx>
            <c:strRef>
              <c:f>'Gráfico 9'!$I$7</c:f>
              <c:strCache>
                <c:ptCount val="1"/>
                <c:pt idx="0">
                  <c:v>Mujer </c:v>
                </c:pt>
              </c:strCache>
            </c:strRef>
          </c:tx>
          <c:spPr>
            <a:solidFill>
              <a:srgbClr val="D60093"/>
            </a:solidFill>
            <a:ln>
              <a:solidFill>
                <a:srgbClr val="D6009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9'!$G$8:$G$16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'Gráfico 9'!$I$8:$I$16</c:f>
              <c:numCache>
                <c:formatCode>0.0</c:formatCode>
                <c:ptCount val="9"/>
                <c:pt idx="0">
                  <c:v>13.4</c:v>
                </c:pt>
                <c:pt idx="1">
                  <c:v>11.9</c:v>
                </c:pt>
                <c:pt idx="2">
                  <c:v>11.1</c:v>
                </c:pt>
                <c:pt idx="3">
                  <c:v>11</c:v>
                </c:pt>
                <c:pt idx="4">
                  <c:v>11.5</c:v>
                </c:pt>
                <c:pt idx="5">
                  <c:v>9.8000000000000007</c:v>
                </c:pt>
                <c:pt idx="6">
                  <c:v>9.6999999999999993</c:v>
                </c:pt>
                <c:pt idx="7">
                  <c:v>11.1</c:v>
                </c:pt>
                <c:pt idx="8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A-4319-A95F-CBA5BD0FE4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62228431"/>
        <c:axId val="938388671"/>
      </c:barChart>
      <c:lineChart>
        <c:grouping val="standard"/>
        <c:varyColors val="0"/>
        <c:ser>
          <c:idx val="2"/>
          <c:order val="2"/>
          <c:tx>
            <c:strRef>
              <c:f>'Gráfico 9'!$J$7</c:f>
              <c:strCache>
                <c:ptCount val="1"/>
                <c:pt idx="0">
                  <c:v>Brecha (M-H)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4432400850468683E-2"/>
                  <c:y val="3.6829870358856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8A-4319-A95F-CBA5BD0FE490}"/>
                </c:ext>
              </c:extLst>
            </c:dLbl>
            <c:dLbl>
              <c:idx val="1"/>
              <c:layout>
                <c:manualLayout>
                  <c:x val="4.9189144072098118E-3"/>
                  <c:y val="-3.68298703588570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8A-4319-A95F-CBA5BD0FE490}"/>
                </c:ext>
              </c:extLst>
            </c:dLbl>
            <c:dLbl>
              <c:idx val="3"/>
              <c:layout>
                <c:manualLayout>
                  <c:x val="-9.0179055709366384E-17"/>
                  <c:y val="2.9463896287085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8A-4319-A95F-CBA5BD0FE490}"/>
                </c:ext>
              </c:extLst>
            </c:dLbl>
            <c:dLbl>
              <c:idx val="4"/>
              <c:layout>
                <c:manualLayout>
                  <c:x val="-4.9189144072098118E-3"/>
                  <c:y val="3.6829870358856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8A-4319-A95F-CBA5BD0FE490}"/>
                </c:ext>
              </c:extLst>
            </c:dLbl>
            <c:dLbl>
              <c:idx val="5"/>
              <c:layout>
                <c:manualLayout>
                  <c:x val="-9.0179055709366384E-17"/>
                  <c:y val="3.3146883322970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8A-4319-A95F-CBA5BD0FE490}"/>
                </c:ext>
              </c:extLst>
            </c:dLbl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9'!$G$8:$G$16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'Gráfico 9'!$J$8:$J$16</c:f>
              <c:numCache>
                <c:formatCode>General</c:formatCode>
                <c:ptCount val="9"/>
                <c:pt idx="0">
                  <c:v>2.4000000000000004</c:v>
                </c:pt>
                <c:pt idx="1">
                  <c:v>2.8000000000000007</c:v>
                </c:pt>
                <c:pt idx="2">
                  <c:v>2.5999999999999996</c:v>
                </c:pt>
                <c:pt idx="3">
                  <c:v>2.8000000000000007</c:v>
                </c:pt>
                <c:pt idx="4">
                  <c:v>2.4000000000000004</c:v>
                </c:pt>
                <c:pt idx="5">
                  <c:v>2.2000000000000011</c:v>
                </c:pt>
                <c:pt idx="6">
                  <c:v>2.2999999999999989</c:v>
                </c:pt>
                <c:pt idx="7">
                  <c:v>2.2999999999999989</c:v>
                </c:pt>
                <c:pt idx="8">
                  <c:v>4.3000000000000007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18A-4319-A95F-CBA5BD0F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5202544"/>
        <c:axId val="1965200464"/>
      </c:lineChart>
      <c:catAx>
        <c:axId val="862228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8388671"/>
        <c:crosses val="autoZero"/>
        <c:auto val="1"/>
        <c:lblAlgn val="ctr"/>
        <c:lblOffset val="100"/>
        <c:noMultiLvlLbl val="0"/>
      </c:catAx>
      <c:valAx>
        <c:axId val="93838867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62228431"/>
        <c:crosses val="autoZero"/>
        <c:crossBetween val="between"/>
      </c:valAx>
      <c:valAx>
        <c:axId val="196520046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Puntos porcentuales (p.p.)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5202544"/>
        <c:crosses val="max"/>
        <c:crossBetween val="between"/>
      </c:valAx>
      <c:catAx>
        <c:axId val="1965202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65200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4093603227593"/>
          <c:y val="5.1781053249603949E-2"/>
          <c:w val="0.80755147998792187"/>
          <c:h val="0.72140236584185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10'!$B$4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66206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10'!$A$5:$A$10</c:f>
              <c:strCache>
                <c:ptCount val="6"/>
                <c:pt idx="0">
                  <c:v>Sin ingreso</c:v>
                </c:pt>
                <c:pt idx="1">
                  <c:v>Quintil 1</c:v>
                </c:pt>
                <c:pt idx="2">
                  <c:v>Quintil 2</c:v>
                </c:pt>
                <c:pt idx="3">
                  <c:v>Quintil 3</c:v>
                </c:pt>
                <c:pt idx="4">
                  <c:v>Quintil 4</c:v>
                </c:pt>
                <c:pt idx="5">
                  <c:v>Quintil 5</c:v>
                </c:pt>
              </c:strCache>
            </c:strRef>
          </c:cat>
          <c:val>
            <c:numRef>
              <c:f>'Gráfico 10'!$B$5:$B$10</c:f>
              <c:numCache>
                <c:formatCode>0.0</c:formatCode>
                <c:ptCount val="6"/>
                <c:pt idx="0">
                  <c:v>16.723861694335938</c:v>
                </c:pt>
                <c:pt idx="1">
                  <c:v>11.923911094665527</c:v>
                </c:pt>
                <c:pt idx="2">
                  <c:v>16.973882675170898</c:v>
                </c:pt>
                <c:pt idx="3">
                  <c:v>18.547893524169922</c:v>
                </c:pt>
                <c:pt idx="4">
                  <c:v>18.456577301025391</c:v>
                </c:pt>
                <c:pt idx="5">
                  <c:v>17.373868942260742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B-45BF-AB92-88E5956E1862}"/>
            </c:ext>
          </c:extLst>
        </c:ser>
        <c:ser>
          <c:idx val="1"/>
          <c:order val="1"/>
          <c:tx>
            <c:strRef>
              <c:f>'Gráfico 10'!$C$4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83F9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10'!$A$5:$A$10</c:f>
              <c:strCache>
                <c:ptCount val="6"/>
                <c:pt idx="0">
                  <c:v>Sin ingreso</c:v>
                </c:pt>
                <c:pt idx="1">
                  <c:v>Quintil 1</c:v>
                </c:pt>
                <c:pt idx="2">
                  <c:v>Quintil 2</c:v>
                </c:pt>
                <c:pt idx="3">
                  <c:v>Quintil 3</c:v>
                </c:pt>
                <c:pt idx="4">
                  <c:v>Quintil 4</c:v>
                </c:pt>
                <c:pt idx="5">
                  <c:v>Quintil 5</c:v>
                </c:pt>
              </c:strCache>
            </c:strRef>
          </c:cat>
          <c:val>
            <c:numRef>
              <c:f>'Gráfico 10'!$C$5:$C$10</c:f>
              <c:numCache>
                <c:formatCode>0.0</c:formatCode>
                <c:ptCount val="6"/>
                <c:pt idx="0">
                  <c:v>39.073757171630859</c:v>
                </c:pt>
                <c:pt idx="1">
                  <c:v>16.586780548095703</c:v>
                </c:pt>
                <c:pt idx="2">
                  <c:v>11.88823413848877</c:v>
                </c:pt>
                <c:pt idx="3">
                  <c:v>10.424829483032227</c:v>
                </c:pt>
                <c:pt idx="4">
                  <c:v>10.509787559509277</c:v>
                </c:pt>
                <c:pt idx="5">
                  <c:v>11.516610145568848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5B-45BF-AB92-88E5956E1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9747104"/>
        <c:axId val="1"/>
      </c:barChart>
      <c:catAx>
        <c:axId val="32974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_tradnl"/>
                  <a:t>Ingreso propio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32974710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498337137825198"/>
          <c:y val="0.90109641420721687"/>
          <c:w val="0.25901696105425065"/>
          <c:h val="7.4470647897493775E-2"/>
        </c:manualLayout>
      </c:layout>
      <c:overlay val="0"/>
      <c:spPr>
        <a:noFill/>
        <a:ln>
          <a:noFill/>
        </a:ln>
        <a:effectLst/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chemeClr val="tx1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 11'!$B$24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66206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11'!$A$25:$A$26</c:f>
              <c:strCache>
                <c:ptCount val="2"/>
                <c:pt idx="0">
                  <c:v>Cabecera
(M-H)=17,6 p.p.</c:v>
                </c:pt>
                <c:pt idx="1">
                  <c:v>Centros Poblados y rural disperso 
(M-H)=40,5 p.p.</c:v>
                </c:pt>
              </c:strCache>
            </c:strRef>
          </c:cat>
          <c:val>
            <c:numRef>
              <c:f>'Gráfico 11'!$B$25:$B$26</c:f>
              <c:numCache>
                <c:formatCode>0.0</c:formatCode>
                <c:ptCount val="2"/>
                <c:pt idx="0">
                  <c:v>18.399999999999999</c:v>
                </c:pt>
                <c:pt idx="1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2-433E-BCFA-E46E5921A770}"/>
            </c:ext>
          </c:extLst>
        </c:ser>
        <c:ser>
          <c:idx val="1"/>
          <c:order val="1"/>
          <c:tx>
            <c:strRef>
              <c:f>'Gráfico 11'!$C$24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D83F9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11'!$A$25:$A$26</c:f>
              <c:strCache>
                <c:ptCount val="2"/>
                <c:pt idx="0">
                  <c:v>Cabecera
(M-H)=17,6 p.p.</c:v>
                </c:pt>
                <c:pt idx="1">
                  <c:v>Centros Poblados y rural disperso 
(M-H)=40,5 p.p.</c:v>
                </c:pt>
              </c:strCache>
            </c:strRef>
          </c:cat>
          <c:val>
            <c:numRef>
              <c:f>'Gráfico 11'!$C$25:$C$26</c:f>
              <c:numCache>
                <c:formatCode>0.0</c:formatCode>
                <c:ptCount val="2"/>
                <c:pt idx="0">
                  <c:v>36</c:v>
                </c:pt>
                <c:pt idx="1">
                  <c:v>51.8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32-433E-BCFA-E46E5921A7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482333488"/>
        <c:axId val="1385380895"/>
      </c:barChart>
      <c:catAx>
        <c:axId val="14823334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Dominio geográfico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85380895"/>
        <c:crosses val="autoZero"/>
        <c:auto val="1"/>
        <c:lblAlgn val="ctr"/>
        <c:lblOffset val="100"/>
        <c:noMultiLvlLbl val="0"/>
      </c:catAx>
      <c:valAx>
        <c:axId val="1385380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8233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Brecha en la incidencia de pobreza monetaria según sexo de la población. Departamentos. 2019 - 2020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'Gráfico 2'!$A$35</c:f>
              <c:strCache>
                <c:ptCount val="1"/>
                <c:pt idx="0">
                  <c:v>Brecha en la incidencia de pobreza monetaria según sexo de la población. Departamentos. 2019 - 2020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D60093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'Gráfico 2'!$C$39:$C$63</c:f>
            </c:numRef>
          </c:xVal>
          <c:yVal>
            <c:numRef>
              <c:f>'Gráfico 2'!$B$39:$B$63</c:f>
            </c:numRef>
          </c:yVal>
          <c:smooth val="0"/>
          <c:extLst>
            <c:ext xmlns:c16="http://schemas.microsoft.com/office/drawing/2014/chart" uri="{C3380CC4-5D6E-409C-BE32-E72D297353CC}">
              <c16:uniqueId val="{00000019-641D-45EF-A5D7-4AC5D3817A4E}"/>
            </c:ext>
          </c:extLst>
        </c:ser>
        <c:ser>
          <c:idx val="1"/>
          <c:order val="1"/>
          <c:tx>
            <c:strRef>
              <c:f>'Gráfico 2'!$E$38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2'!$E$39:$E$63</c:f>
            </c:numRef>
          </c:xVal>
          <c:yVal>
            <c:numRef>
              <c:f>'Gráfico 2'!$E$39:$E$63</c:f>
            </c:numRef>
          </c:yVal>
          <c:smooth val="0"/>
          <c:extLst>
            <c:ext xmlns:c16="http://schemas.microsoft.com/office/drawing/2014/chart" uri="{C3380CC4-5D6E-409C-BE32-E72D297353CC}">
              <c16:uniqueId val="{0000001A-641D-45EF-A5D7-4AC5D3817A4E}"/>
            </c:ext>
          </c:extLst>
        </c:ser>
        <c:ser>
          <c:idx val="2"/>
          <c:order val="2"/>
          <c:tx>
            <c:strRef>
              <c:f>'Gráfico 2'!$F$38</c:f>
              <c:strCache>
                <c:ptCount val="1"/>
                <c:pt idx="0">
                  <c:v>2019**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'Gráfico 2'!$E$39:$E$63</c:f>
            </c:numRef>
          </c:xVal>
          <c:yVal>
            <c:numRef>
              <c:f>'Gráfico 2'!$F$39:$F$63</c:f>
            </c:numRef>
          </c:yVal>
          <c:smooth val="0"/>
          <c:extLst>
            <c:ext xmlns:c16="http://schemas.microsoft.com/office/drawing/2014/chart" uri="{C3380CC4-5D6E-409C-BE32-E72D297353CC}">
              <c16:uniqueId val="{0000001B-641D-45EF-A5D7-4AC5D3817A4E}"/>
            </c:ext>
          </c:extLst>
        </c:ser>
        <c:ser>
          <c:idx val="3"/>
          <c:order val="3"/>
          <c:tx>
            <c:strRef>
              <c:f>'Gráfico 2'!$G$38</c:f>
              <c:strCache>
                <c:ptCount val="1"/>
                <c:pt idx="0">
                  <c:v>2020**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'Gráfico 2'!$G$39:$G$63</c:f>
            </c:numRef>
          </c:xVal>
          <c:yVal>
            <c:numRef>
              <c:f>'Gráfico 2'!$E$39:$E$63</c:f>
            </c:numRef>
          </c:yVal>
          <c:smooth val="0"/>
          <c:extLst>
            <c:ext xmlns:c16="http://schemas.microsoft.com/office/drawing/2014/chart" uri="{C3380CC4-5D6E-409C-BE32-E72D297353CC}">
              <c16:uniqueId val="{0000001C-641D-45EF-A5D7-4AC5D3817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4963168"/>
        <c:axId val="1724965248"/>
      </c:scatterChart>
      <c:valAx>
        <c:axId val="1724963168"/>
        <c:scaling>
          <c:orientation val="minMax"/>
          <c:max val="4"/>
          <c:min val="-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2020</a:t>
                </a:r>
              </a:p>
            </c:rich>
          </c:tx>
          <c:layout>
            <c:manualLayout>
              <c:xMode val="edge"/>
              <c:yMode val="edge"/>
              <c:x val="0.4853843836836042"/>
              <c:y val="0.93608474770265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5248"/>
        <c:crosses val="autoZero"/>
        <c:crossBetween val="midCat"/>
        <c:majorUnit val="1"/>
      </c:valAx>
      <c:valAx>
        <c:axId val="1724965248"/>
        <c:scaling>
          <c:orientation val="minMax"/>
          <c:max val="4"/>
          <c:min val="-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2019</a:t>
                </a:r>
              </a:p>
            </c:rich>
          </c:tx>
          <c:layout>
            <c:manualLayout>
              <c:xMode val="edge"/>
              <c:yMode val="edge"/>
              <c:x val="1.0466166057948771E-2"/>
              <c:y val="0.502439284204657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3168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12'!$B$33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D6009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12'!$A$34:$A$40</c:f>
              <c:strCache>
                <c:ptCount val="7"/>
                <c:pt idx="0">
                  <c:v>Ninguno</c:v>
                </c:pt>
                <c:pt idx="1">
                  <c:v>Básica primaria</c:v>
                </c:pt>
                <c:pt idx="2">
                  <c:v>Básica secundaria</c:v>
                </c:pt>
                <c:pt idx="3">
                  <c:v>Media</c:v>
                </c:pt>
                <c:pt idx="4">
                  <c:v>Técnica y tecnológica</c:v>
                </c:pt>
                <c:pt idx="5">
                  <c:v>Superior</c:v>
                </c:pt>
                <c:pt idx="6">
                  <c:v>Postgrado</c:v>
                </c:pt>
              </c:strCache>
            </c:strRef>
          </c:cat>
          <c:val>
            <c:numRef>
              <c:f>'Gráfico 12'!$B$34:$B$40</c:f>
              <c:numCache>
                <c:formatCode>0.0</c:formatCode>
                <c:ptCount val="7"/>
                <c:pt idx="0">
                  <c:v>16.3</c:v>
                </c:pt>
                <c:pt idx="1">
                  <c:v>15.7</c:v>
                </c:pt>
                <c:pt idx="2">
                  <c:v>18.399999999999999</c:v>
                </c:pt>
                <c:pt idx="3">
                  <c:v>18.5</c:v>
                </c:pt>
                <c:pt idx="4">
                  <c:v>14.7</c:v>
                </c:pt>
                <c:pt idx="5">
                  <c:v>15.2</c:v>
                </c:pt>
                <c:pt idx="6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7-4C96-A96D-17E29FE812BD}"/>
            </c:ext>
          </c:extLst>
        </c:ser>
        <c:ser>
          <c:idx val="1"/>
          <c:order val="1"/>
          <c:tx>
            <c:strRef>
              <c:f>'Gráfico 12'!$C$33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58267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12'!$A$34:$A$40</c:f>
              <c:strCache>
                <c:ptCount val="7"/>
                <c:pt idx="0">
                  <c:v>Ninguno</c:v>
                </c:pt>
                <c:pt idx="1">
                  <c:v>Básica primaria</c:v>
                </c:pt>
                <c:pt idx="2">
                  <c:v>Básica secundaria</c:v>
                </c:pt>
                <c:pt idx="3">
                  <c:v>Media</c:v>
                </c:pt>
                <c:pt idx="4">
                  <c:v>Técnica y tecnológica</c:v>
                </c:pt>
                <c:pt idx="5">
                  <c:v>Superior</c:v>
                </c:pt>
                <c:pt idx="6">
                  <c:v>Postgrado</c:v>
                </c:pt>
              </c:strCache>
            </c:strRef>
          </c:cat>
          <c:val>
            <c:numRef>
              <c:f>'Gráfico 12'!$C$34:$C$40</c:f>
              <c:numCache>
                <c:formatCode>0.0</c:formatCode>
                <c:ptCount val="7"/>
                <c:pt idx="0">
                  <c:v>44.1</c:v>
                </c:pt>
                <c:pt idx="1">
                  <c:v>44.5</c:v>
                </c:pt>
                <c:pt idx="2">
                  <c:v>46.7</c:v>
                </c:pt>
                <c:pt idx="3">
                  <c:v>41.4</c:v>
                </c:pt>
                <c:pt idx="4">
                  <c:v>29.7</c:v>
                </c:pt>
                <c:pt idx="5">
                  <c:v>23.5</c:v>
                </c:pt>
                <c:pt idx="6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7-4C96-A96D-17E29FE812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6127840"/>
        <c:axId val="655825392"/>
      </c:barChart>
      <c:scatterChart>
        <c:scatterStyle val="lineMarker"/>
        <c:varyColors val="0"/>
        <c:ser>
          <c:idx val="2"/>
          <c:order val="2"/>
          <c:tx>
            <c:strRef>
              <c:f>'Gráfico 12'!$D$33</c:f>
              <c:strCache>
                <c:ptCount val="1"/>
                <c:pt idx="0">
                  <c:v>Brecha (M-H) en p.p.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'Gráfico 12'!$A$34:$A$40</c:f>
              <c:strCache>
                <c:ptCount val="7"/>
                <c:pt idx="0">
                  <c:v>Ninguno</c:v>
                </c:pt>
                <c:pt idx="1">
                  <c:v>Básica primaria</c:v>
                </c:pt>
                <c:pt idx="2">
                  <c:v>Básica secundaria</c:v>
                </c:pt>
                <c:pt idx="3">
                  <c:v>Media</c:v>
                </c:pt>
                <c:pt idx="4">
                  <c:v>Técnica y tecnológica</c:v>
                </c:pt>
                <c:pt idx="5">
                  <c:v>Superior</c:v>
                </c:pt>
                <c:pt idx="6">
                  <c:v>Postgrado</c:v>
                </c:pt>
              </c:strCache>
            </c:strRef>
          </c:xVal>
          <c:yVal>
            <c:numRef>
              <c:f>'Gráfico 12'!$D$34:$D$40</c:f>
              <c:numCache>
                <c:formatCode>0.0</c:formatCode>
                <c:ptCount val="7"/>
                <c:pt idx="0">
                  <c:v>27.8</c:v>
                </c:pt>
                <c:pt idx="1">
                  <c:v>28.8</c:v>
                </c:pt>
                <c:pt idx="2">
                  <c:v>28.300000000000004</c:v>
                </c:pt>
                <c:pt idx="3">
                  <c:v>22.9</c:v>
                </c:pt>
                <c:pt idx="4">
                  <c:v>15</c:v>
                </c:pt>
                <c:pt idx="5">
                  <c:v>8.3000000000000007</c:v>
                </c:pt>
                <c:pt idx="6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C7-4C96-A96D-17E29FE812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502811856"/>
        <c:axId val="1502925520"/>
      </c:scatterChart>
      <c:catAx>
        <c:axId val="656127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Nivel educativo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55825392"/>
        <c:crosses val="autoZero"/>
        <c:auto val="1"/>
        <c:lblAlgn val="ctr"/>
        <c:lblOffset val="100"/>
        <c:noMultiLvlLbl val="0"/>
      </c:catAx>
      <c:valAx>
        <c:axId val="6558253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56127840"/>
        <c:crosses val="autoZero"/>
        <c:crossBetween val="between"/>
      </c:valAx>
      <c:valAx>
        <c:axId val="1502925520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1502811856"/>
        <c:crosses val="max"/>
        <c:crossBetween val="midCat"/>
      </c:valAx>
      <c:valAx>
        <c:axId val="1502811856"/>
        <c:scaling>
          <c:orientation val="minMax"/>
        </c:scaling>
        <c:delete val="1"/>
        <c:axPos val="t"/>
        <c:majorTickMark val="out"/>
        <c:minorTickMark val="none"/>
        <c:tickLblPos val="nextTo"/>
        <c:crossAx val="1502925520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13'!$A$21</c:f>
              <c:strCache>
                <c:ptCount val="1"/>
                <c:pt idx="0">
                  <c:v>Total 23 ciudades y sus áreas metropolitanas</c:v>
                </c:pt>
              </c:strCache>
            </c:strRef>
          </c:tx>
          <c:spPr>
            <a:solidFill>
              <a:srgbClr val="6600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13'!$B$20:$D$20</c:f>
              <c:strCache>
                <c:ptCount val="3"/>
                <c:pt idx="0">
                  <c:v>Sí</c:v>
                </c:pt>
                <c:pt idx="1">
                  <c:v>No</c:v>
                </c:pt>
                <c:pt idx="2">
                  <c:v>No tuvo su periodo menstrual en el último mes</c:v>
                </c:pt>
              </c:strCache>
            </c:strRef>
          </c:cat>
          <c:val>
            <c:numRef>
              <c:f>'Gráfico 13'!$B$21:$D$21</c:f>
              <c:numCache>
                <c:formatCode>0.0%</c:formatCode>
                <c:ptCount val="3"/>
                <c:pt idx="0">
                  <c:v>0.14043830185007225</c:v>
                </c:pt>
                <c:pt idx="1">
                  <c:v>0.69378142990104785</c:v>
                </c:pt>
                <c:pt idx="2">
                  <c:v>0.16578026824887995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B-4735-9DEF-85325C8C6BCB}"/>
            </c:ext>
          </c:extLst>
        </c:ser>
        <c:ser>
          <c:idx val="1"/>
          <c:order val="1"/>
          <c:tx>
            <c:strRef>
              <c:f>'Gráfico 13'!$A$22</c:f>
              <c:strCache>
                <c:ptCount val="1"/>
                <c:pt idx="0">
                  <c:v>No pobre</c:v>
                </c:pt>
              </c:strCache>
            </c:strRef>
          </c:tx>
          <c:spPr>
            <a:solidFill>
              <a:srgbClr val="D6009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13'!$B$20:$D$20</c:f>
              <c:strCache>
                <c:ptCount val="3"/>
                <c:pt idx="0">
                  <c:v>Sí</c:v>
                </c:pt>
                <c:pt idx="1">
                  <c:v>No</c:v>
                </c:pt>
                <c:pt idx="2">
                  <c:v>No tuvo su periodo menstrual en el último mes</c:v>
                </c:pt>
              </c:strCache>
            </c:strRef>
          </c:cat>
          <c:val>
            <c:numRef>
              <c:f>'Gráfico 13'!$B$22:$D$22</c:f>
              <c:numCache>
                <c:formatCode>0.0%</c:formatCode>
                <c:ptCount val="3"/>
                <c:pt idx="0">
                  <c:v>8.697834255799762E-2</c:v>
                </c:pt>
                <c:pt idx="1">
                  <c:v>0.73014120695007978</c:v>
                </c:pt>
                <c:pt idx="2">
                  <c:v>0.18288002226766156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B-4735-9DEF-85325C8C6BCB}"/>
            </c:ext>
          </c:extLst>
        </c:ser>
        <c:ser>
          <c:idx val="2"/>
          <c:order val="2"/>
          <c:tx>
            <c:strRef>
              <c:f>'Gráfico 13'!$A$23</c:f>
              <c:strCache>
                <c:ptCount val="1"/>
                <c:pt idx="0">
                  <c:v>Pobre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13'!$B$20:$D$20</c:f>
              <c:strCache>
                <c:ptCount val="3"/>
                <c:pt idx="0">
                  <c:v>Sí</c:v>
                </c:pt>
                <c:pt idx="1">
                  <c:v>No</c:v>
                </c:pt>
                <c:pt idx="2">
                  <c:v>No tuvo su periodo menstrual en el último mes</c:v>
                </c:pt>
              </c:strCache>
            </c:strRef>
          </c:cat>
          <c:val>
            <c:numRef>
              <c:f>'Gráfico 13'!$B$23:$D$23</c:f>
              <c:numCache>
                <c:formatCode>0.0%</c:formatCode>
                <c:ptCount val="3"/>
                <c:pt idx="0">
                  <c:v>0.18802888042603966</c:v>
                </c:pt>
                <c:pt idx="1">
                  <c:v>0.66141360078986589</c:v>
                </c:pt>
                <c:pt idx="2">
                  <c:v>0.15055789999351943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2B-4735-9DEF-85325C8C6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1594511"/>
        <c:axId val="1991594927"/>
      </c:barChart>
      <c:catAx>
        <c:axId val="19915945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Durante el último mes ¿Ha tenido usted dificultades económicas para adquirir los elementos necesarios para atender su periodo menstrual?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1594927"/>
        <c:crosses val="autoZero"/>
        <c:auto val="1"/>
        <c:lblAlgn val="ctr"/>
        <c:lblOffset val="100"/>
        <c:noMultiLvlLbl val="0"/>
      </c:catAx>
      <c:valAx>
        <c:axId val="19915949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1594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14'!$A$21</c:f>
              <c:strCache>
                <c:ptCount val="1"/>
                <c:pt idx="0">
                  <c:v>Total 23 ciudades y sus áreas metropolitanas</c:v>
                </c:pt>
              </c:strCache>
            </c:strRef>
          </c:tx>
          <c:spPr>
            <a:solidFill>
              <a:srgbClr val="6600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14'!$B$20:$C$20</c:f>
              <c:strCache>
                <c:ptCount val="2"/>
                <c:pt idx="0">
                  <c:v>Sí</c:v>
                </c:pt>
                <c:pt idx="1">
                  <c:v>No</c:v>
                </c:pt>
              </c:strCache>
            </c:strRef>
          </c:cat>
          <c:val>
            <c:numRef>
              <c:f>'Gráfico 14'!$B$21:$C$21</c:f>
              <c:numCache>
                <c:formatCode>0.0%</c:formatCode>
                <c:ptCount val="2"/>
                <c:pt idx="0">
                  <c:v>6.1444123005792425E-2</c:v>
                </c:pt>
                <c:pt idx="1">
                  <c:v>0.93855587699420762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9-4A70-8F62-F0ECF882B6B6}"/>
            </c:ext>
          </c:extLst>
        </c:ser>
        <c:ser>
          <c:idx val="1"/>
          <c:order val="1"/>
          <c:tx>
            <c:strRef>
              <c:f>'Gráfico 14'!$A$22</c:f>
              <c:strCache>
                <c:ptCount val="1"/>
                <c:pt idx="0">
                  <c:v>No pobre</c:v>
                </c:pt>
              </c:strCache>
            </c:strRef>
          </c:tx>
          <c:spPr>
            <a:solidFill>
              <a:srgbClr val="D6009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14'!$B$20:$C$20</c:f>
              <c:strCache>
                <c:ptCount val="2"/>
                <c:pt idx="0">
                  <c:v>Sí</c:v>
                </c:pt>
                <c:pt idx="1">
                  <c:v>No</c:v>
                </c:pt>
              </c:strCache>
            </c:strRef>
          </c:cat>
          <c:val>
            <c:numRef>
              <c:f>'Gráfico 14'!$B$22:$C$22</c:f>
              <c:numCache>
                <c:formatCode>0.0%</c:formatCode>
                <c:ptCount val="2"/>
                <c:pt idx="0">
                  <c:v>5.6440761391757792E-2</c:v>
                </c:pt>
                <c:pt idx="1">
                  <c:v>0.94355871442147865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9-4A70-8F62-F0ECF882B6B6}"/>
            </c:ext>
          </c:extLst>
        </c:ser>
        <c:ser>
          <c:idx val="2"/>
          <c:order val="2"/>
          <c:tx>
            <c:strRef>
              <c:f>'Gráfico 14'!$A$23</c:f>
              <c:strCache>
                <c:ptCount val="1"/>
                <c:pt idx="0">
                  <c:v>Pobre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14'!$B$20:$C$20</c:f>
              <c:strCache>
                <c:ptCount val="2"/>
                <c:pt idx="0">
                  <c:v>Sí</c:v>
                </c:pt>
                <c:pt idx="1">
                  <c:v>No</c:v>
                </c:pt>
              </c:strCache>
            </c:strRef>
          </c:cat>
          <c:val>
            <c:numRef>
              <c:f>'Gráfico 14'!$B$23:$C$23</c:f>
              <c:numCache>
                <c:formatCode>0.0%</c:formatCode>
                <c:ptCount val="2"/>
                <c:pt idx="0">
                  <c:v>6.5730503588076264E-2</c:v>
                </c:pt>
                <c:pt idx="1">
                  <c:v>0.93426949641192369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99-4A70-8F62-F0ECF882B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6291327"/>
        <c:axId val="2046288831"/>
      </c:barChart>
      <c:catAx>
        <c:axId val="20462913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El mes pasado</a:t>
                </a:r>
                <a:r>
                  <a:rPr lang="es-ES_tradnl" baseline="0"/>
                  <a:t> </a:t>
                </a:r>
                <a:r>
                  <a:rPr lang="es-ES_tradnl"/>
                  <a:t>¿Tuvo dificultades para acceder a un baño cercano, privado y limpio para cambiar sus implementos de higiene para atender su periodo menstrual?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6288831"/>
        <c:crosses val="autoZero"/>
        <c:auto val="1"/>
        <c:lblAlgn val="ctr"/>
        <c:lblOffset val="100"/>
        <c:noMultiLvlLbl val="0"/>
      </c:catAx>
      <c:valAx>
        <c:axId val="20462888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629132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0255905511811"/>
          <c:y val="5.0925925925925923E-2"/>
          <c:w val="0.85897440944881887"/>
          <c:h val="0.69386179590664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15'!$B$21</c:f>
              <c:strCache>
                <c:ptCount val="1"/>
                <c:pt idx="0">
                  <c:v>Sí</c:v>
                </c:pt>
              </c:strCache>
            </c:strRef>
          </c:tx>
          <c:spPr>
            <a:solidFill>
              <a:srgbClr val="6600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15'!$A$22:$A$24</c:f>
              <c:strCache>
                <c:ptCount val="3"/>
                <c:pt idx="0">
                  <c:v>Total 23 ciudades y sus áreas metropolitanas</c:v>
                </c:pt>
                <c:pt idx="1">
                  <c:v>No pobre</c:v>
                </c:pt>
                <c:pt idx="2">
                  <c:v>Pobre </c:v>
                </c:pt>
              </c:strCache>
            </c:strRef>
          </c:cat>
          <c:val>
            <c:numRef>
              <c:f>'Gráfico 15'!$B$22:$B$24</c:f>
              <c:numCache>
                <c:formatCode>0.0%</c:formatCode>
                <c:ptCount val="3"/>
                <c:pt idx="0">
                  <c:v>7.8240725627530705E-2</c:v>
                </c:pt>
                <c:pt idx="1">
                  <c:v>6.5703644193172581E-2</c:v>
                </c:pt>
                <c:pt idx="2">
                  <c:v>8.898139763129928E-2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1-402F-8141-C5C6B3BC1191}"/>
            </c:ext>
          </c:extLst>
        </c:ser>
        <c:ser>
          <c:idx val="1"/>
          <c:order val="1"/>
          <c:tx>
            <c:strRef>
              <c:f>'Gráfico 15'!$C$21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D6009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15'!$A$22:$A$24</c:f>
              <c:strCache>
                <c:ptCount val="3"/>
                <c:pt idx="0">
                  <c:v>Total 23 ciudades y sus áreas metropolitanas</c:v>
                </c:pt>
                <c:pt idx="1">
                  <c:v>No pobre</c:v>
                </c:pt>
                <c:pt idx="2">
                  <c:v>Pobre </c:v>
                </c:pt>
              </c:strCache>
            </c:strRef>
          </c:cat>
          <c:val>
            <c:numRef>
              <c:f>'Gráfico 15'!$C$22:$C$24</c:f>
              <c:numCache>
                <c:formatCode>0.0%</c:formatCode>
                <c:ptCount val="3"/>
                <c:pt idx="0">
                  <c:v>0.92175927437246929</c:v>
                </c:pt>
                <c:pt idx="1">
                  <c:v>0.93429635580682746</c:v>
                </c:pt>
                <c:pt idx="2">
                  <c:v>0.91101815339400183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1-402F-8141-C5C6B3BC1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961423"/>
        <c:axId val="2010967247"/>
      </c:barChart>
      <c:catAx>
        <c:axId val="20109614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El mes pasado ¿Tuvo que suspender o interrumpir sus actividades usuales laborales, de estudio o tareas del hogar a causa de su periodo menstrual?</a:t>
                </a:r>
              </a:p>
            </c:rich>
          </c:tx>
          <c:layout>
            <c:manualLayout>
              <c:xMode val="edge"/>
              <c:yMode val="edge"/>
              <c:x val="0.13766986840595277"/>
              <c:y val="0.845228957807088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0967247"/>
        <c:crosses val="autoZero"/>
        <c:auto val="1"/>
        <c:lblAlgn val="ctr"/>
        <c:lblOffset val="100"/>
        <c:noMultiLvlLbl val="0"/>
      </c:catAx>
      <c:valAx>
        <c:axId val="20109672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096142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192527739927106"/>
          <c:y val="0.94383610624405601"/>
          <c:w val="7.7511356128409759E-2"/>
          <c:h val="5.6163893755944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CO"/>
              <a:t>Mujeres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16'!$A$32</c:f>
              <c:strCache>
                <c:ptCount val="1"/>
                <c:pt idx="0">
                  <c:v>No pobre</c:v>
                </c:pt>
              </c:strCache>
            </c:strRef>
          </c:tx>
          <c:spPr>
            <a:solidFill>
              <a:srgbClr val="D6009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16'!$B$31:$F$31</c:f>
              <c:strCache>
                <c:ptCount val="5"/>
                <c:pt idx="0">
                  <c:v>Muy seguro/a</c:v>
                </c:pt>
                <c:pt idx="1">
                  <c:v>Seguro/a</c:v>
                </c:pt>
                <c:pt idx="2">
                  <c:v>Inseguro/a</c:v>
                </c:pt>
                <c:pt idx="3">
                  <c:v>Muy inseguro/a</c:v>
                </c:pt>
                <c:pt idx="4">
                  <c:v>Nunca sale solo/a de día</c:v>
                </c:pt>
              </c:strCache>
            </c:strRef>
          </c:cat>
          <c:val>
            <c:numRef>
              <c:f>'Gráfico 16'!$B$32:$F$32</c:f>
              <c:numCache>
                <c:formatCode>0.0%</c:formatCode>
                <c:ptCount val="5"/>
                <c:pt idx="0">
                  <c:v>1.8158159762416519E-2</c:v>
                </c:pt>
                <c:pt idx="1">
                  <c:v>0.49591800448698753</c:v>
                </c:pt>
                <c:pt idx="2">
                  <c:v>0.36622888164710221</c:v>
                </c:pt>
                <c:pt idx="3">
                  <c:v>6.4013600806388057E-2</c:v>
                </c:pt>
                <c:pt idx="4">
                  <c:v>5.5681575271357975E-2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7-43FA-AEC9-0F3C6F736270}"/>
            </c:ext>
          </c:extLst>
        </c:ser>
        <c:ser>
          <c:idx val="1"/>
          <c:order val="1"/>
          <c:tx>
            <c:strRef>
              <c:f>'Gráfico 16'!$A$33</c:f>
              <c:strCache>
                <c:ptCount val="1"/>
                <c:pt idx="0">
                  <c:v>Pobre </c:v>
                </c:pt>
              </c:strCache>
            </c:strRef>
          </c:tx>
          <c:spPr>
            <a:solidFill>
              <a:srgbClr val="66006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60377424270883E-2"/>
                  <c:y val="-4.39384792096617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A7-43FA-AEC9-0F3C6F7362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16'!$B$31:$F$31</c:f>
              <c:strCache>
                <c:ptCount val="5"/>
                <c:pt idx="0">
                  <c:v>Muy seguro/a</c:v>
                </c:pt>
                <c:pt idx="1">
                  <c:v>Seguro/a</c:v>
                </c:pt>
                <c:pt idx="2">
                  <c:v>Inseguro/a</c:v>
                </c:pt>
                <c:pt idx="3">
                  <c:v>Muy inseguro/a</c:v>
                </c:pt>
                <c:pt idx="4">
                  <c:v>Nunca sale solo/a de día</c:v>
                </c:pt>
              </c:strCache>
            </c:strRef>
          </c:cat>
          <c:val>
            <c:numRef>
              <c:f>'Gráfico 16'!$B$33:$F$33</c:f>
              <c:numCache>
                <c:formatCode>0.0%</c:formatCode>
                <c:ptCount val="5"/>
                <c:pt idx="0">
                  <c:v>1.8492616190370983E-2</c:v>
                </c:pt>
                <c:pt idx="1">
                  <c:v>0.43837281467222378</c:v>
                </c:pt>
                <c:pt idx="2">
                  <c:v>0.42814050639474982</c:v>
                </c:pt>
                <c:pt idx="3">
                  <c:v>8.4846579788719304E-2</c:v>
                </c:pt>
                <c:pt idx="4">
                  <c:v>3.0147805018343177E-2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A7-43FA-AEC9-0F3C6F736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975151"/>
        <c:axId val="2010970991"/>
      </c:barChart>
      <c:catAx>
        <c:axId val="2010975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ES_tradnl"/>
                  <a:t>¿Usted qué tan seguro/a se siente caminando solo/a en su barrio de día?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2010970991"/>
        <c:crosses val="autoZero"/>
        <c:auto val="1"/>
        <c:lblAlgn val="ctr"/>
        <c:lblOffset val="100"/>
        <c:noMultiLvlLbl val="0"/>
      </c:catAx>
      <c:valAx>
        <c:axId val="20109709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ES_tradnl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2010975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CO"/>
              <a:t>Hombres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16'!$A$37</c:f>
              <c:strCache>
                <c:ptCount val="1"/>
                <c:pt idx="0">
                  <c:v>No pobre</c:v>
                </c:pt>
              </c:strCache>
            </c:strRef>
          </c:tx>
          <c:spPr>
            <a:solidFill>
              <a:srgbClr val="D6009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16'!$B$36:$F$36</c:f>
              <c:strCache>
                <c:ptCount val="5"/>
                <c:pt idx="0">
                  <c:v>Muy seguro/a</c:v>
                </c:pt>
                <c:pt idx="1">
                  <c:v>Seguro/a</c:v>
                </c:pt>
                <c:pt idx="2">
                  <c:v>Inseguro/a</c:v>
                </c:pt>
                <c:pt idx="3">
                  <c:v>Muy inseguro/a</c:v>
                </c:pt>
                <c:pt idx="4">
                  <c:v>Nunca sale solo/a de día</c:v>
                </c:pt>
              </c:strCache>
            </c:strRef>
          </c:cat>
          <c:val>
            <c:numRef>
              <c:f>'Gráfico 16'!$B$37:$F$37</c:f>
              <c:numCache>
                <c:formatCode>0.0%</c:formatCode>
                <c:ptCount val="5"/>
                <c:pt idx="0">
                  <c:v>3.2086548103242324E-2</c:v>
                </c:pt>
                <c:pt idx="1">
                  <c:v>0.52929792413247245</c:v>
                </c:pt>
                <c:pt idx="2">
                  <c:v>0.35522434420778548</c:v>
                </c:pt>
                <c:pt idx="3">
                  <c:v>6.2205146272465171E-2</c:v>
                </c:pt>
                <c:pt idx="4">
                  <c:v>2.1185689835246733E-2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B-439D-BA5F-7619130D22F7}"/>
            </c:ext>
          </c:extLst>
        </c:ser>
        <c:ser>
          <c:idx val="1"/>
          <c:order val="1"/>
          <c:tx>
            <c:strRef>
              <c:f>'Gráfico 16'!$A$38</c:f>
              <c:strCache>
                <c:ptCount val="1"/>
                <c:pt idx="0">
                  <c:v>Pobre </c:v>
                </c:pt>
              </c:strCache>
            </c:strRef>
          </c:tx>
          <c:spPr>
            <a:solidFill>
              <a:srgbClr val="6600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16'!$B$36:$F$36</c:f>
              <c:strCache>
                <c:ptCount val="5"/>
                <c:pt idx="0">
                  <c:v>Muy seguro/a</c:v>
                </c:pt>
                <c:pt idx="1">
                  <c:v>Seguro/a</c:v>
                </c:pt>
                <c:pt idx="2">
                  <c:v>Inseguro/a</c:v>
                </c:pt>
                <c:pt idx="3">
                  <c:v>Muy inseguro/a</c:v>
                </c:pt>
                <c:pt idx="4">
                  <c:v>Nunca sale solo/a de día</c:v>
                </c:pt>
              </c:strCache>
            </c:strRef>
          </c:cat>
          <c:val>
            <c:numRef>
              <c:f>'Gráfico 16'!$B$38:$F$38</c:f>
              <c:numCache>
                <c:formatCode>0.0%</c:formatCode>
                <c:ptCount val="5"/>
                <c:pt idx="0">
                  <c:v>2.3438244986524061E-2</c:v>
                </c:pt>
                <c:pt idx="1">
                  <c:v>0.50069471135986165</c:v>
                </c:pt>
                <c:pt idx="2">
                  <c:v>0.38740615546440943</c:v>
                </c:pt>
                <c:pt idx="3">
                  <c:v>6.8892551114668035E-2</c:v>
                </c:pt>
                <c:pt idx="4">
                  <c:v>1.9568922094629342E-2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B-439D-BA5F-7619130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988879"/>
        <c:axId val="2010985551"/>
      </c:barChart>
      <c:catAx>
        <c:axId val="20109888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ES_tradnl"/>
                  <a:t>¿Usted qué tan seguro/a se siente caminando solo/a en su barrio de día?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2010985551"/>
        <c:crosses val="autoZero"/>
        <c:auto val="1"/>
        <c:lblAlgn val="ctr"/>
        <c:lblOffset val="100"/>
        <c:noMultiLvlLbl val="0"/>
      </c:catAx>
      <c:valAx>
        <c:axId val="201098555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ES_tradnl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2010988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CO"/>
              <a:t>Personas sin ingresos, según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16'!$A$42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D6009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16'!$B$41:$F$41</c:f>
              <c:strCache>
                <c:ptCount val="5"/>
                <c:pt idx="0">
                  <c:v>Muy seguro/a</c:v>
                </c:pt>
                <c:pt idx="1">
                  <c:v>Seguro/a</c:v>
                </c:pt>
                <c:pt idx="2">
                  <c:v>Inseguro/a</c:v>
                </c:pt>
                <c:pt idx="3">
                  <c:v>Muy inseguro/a</c:v>
                </c:pt>
                <c:pt idx="4">
                  <c:v>Nunca sale solo/a de día</c:v>
                </c:pt>
              </c:strCache>
            </c:strRef>
          </c:cat>
          <c:val>
            <c:numRef>
              <c:f>'Gráfico 16'!$B$42:$F$42</c:f>
              <c:numCache>
                <c:formatCode>0.0%</c:formatCode>
                <c:ptCount val="5"/>
                <c:pt idx="0">
                  <c:v>2.6618438700515255E-2</c:v>
                </c:pt>
                <c:pt idx="1">
                  <c:v>0.44472698803808874</c:v>
                </c:pt>
                <c:pt idx="2">
                  <c:v>0.40594838555669516</c:v>
                </c:pt>
                <c:pt idx="3">
                  <c:v>8.1714439461157667E-2</c:v>
                </c:pt>
                <c:pt idx="4">
                  <c:v>4.0993771228700494E-2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7-4553-AABD-680C03B00F2B}"/>
            </c:ext>
          </c:extLst>
        </c:ser>
        <c:ser>
          <c:idx val="1"/>
          <c:order val="1"/>
          <c:tx>
            <c:strRef>
              <c:f>'Gráfico 16'!$A$43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6600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16'!$B$41:$F$41</c:f>
              <c:strCache>
                <c:ptCount val="5"/>
                <c:pt idx="0">
                  <c:v>Muy seguro/a</c:v>
                </c:pt>
                <c:pt idx="1">
                  <c:v>Seguro/a</c:v>
                </c:pt>
                <c:pt idx="2">
                  <c:v>Inseguro/a</c:v>
                </c:pt>
                <c:pt idx="3">
                  <c:v>Muy inseguro/a</c:v>
                </c:pt>
                <c:pt idx="4">
                  <c:v>Nunca sale solo/a de día</c:v>
                </c:pt>
              </c:strCache>
            </c:strRef>
          </c:cat>
          <c:val>
            <c:numRef>
              <c:f>'Gráfico 16'!$B$43:$F$43</c:f>
              <c:numCache>
                <c:formatCode>0.0%</c:formatCode>
                <c:ptCount val="5"/>
                <c:pt idx="0">
                  <c:v>2.0692190612376014E-2</c:v>
                </c:pt>
                <c:pt idx="1">
                  <c:v>0.4216367395152244</c:v>
                </c:pt>
                <c:pt idx="2">
                  <c:v>0.41393735347926247</c:v>
                </c:pt>
                <c:pt idx="3">
                  <c:v>6.9567846760609134E-2</c:v>
                </c:pt>
                <c:pt idx="4">
                  <c:v>7.4165869632527984E-2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77-4553-AABD-680C03B00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530399"/>
        <c:axId val="128531647"/>
      </c:barChart>
      <c:catAx>
        <c:axId val="1285303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ES_tradnl"/>
                  <a:t>¿Usted qué tan seguro/a se siente caminando solo/a en su barrio de día?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128531647"/>
        <c:crosses val="autoZero"/>
        <c:auto val="1"/>
        <c:lblAlgn val="ctr"/>
        <c:lblOffset val="100"/>
        <c:noMultiLvlLbl val="0"/>
      </c:catAx>
      <c:valAx>
        <c:axId val="1285316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ES_tradnl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128530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CO">
                <a:latin typeface="Segoe UI" panose="020B0502040204020203" pitchFamily="34" charset="0"/>
                <a:cs typeface="Segoe UI" panose="020B0502040204020203" pitchFamily="34" charset="0"/>
              </a:rPr>
              <a:t>Personas en hogares con pobreza monetaria, según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16'!$A$48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D6009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16'!$B$47:$F$47</c:f>
              <c:strCache>
                <c:ptCount val="5"/>
                <c:pt idx="0">
                  <c:v>Muy seguro/a</c:v>
                </c:pt>
                <c:pt idx="1">
                  <c:v>Seguro/a</c:v>
                </c:pt>
                <c:pt idx="2">
                  <c:v>Inseguro/a</c:v>
                </c:pt>
                <c:pt idx="3">
                  <c:v>Muy inseguro/a</c:v>
                </c:pt>
                <c:pt idx="4">
                  <c:v>Nunca sale solo/a de día</c:v>
                </c:pt>
              </c:strCache>
            </c:strRef>
          </c:cat>
          <c:val>
            <c:numRef>
              <c:f>'Gráfico 16'!$B$48:$F$48</c:f>
              <c:numCache>
                <c:formatCode>0.0%</c:formatCode>
                <c:ptCount val="5"/>
                <c:pt idx="0">
                  <c:v>2.3438244986524061E-2</c:v>
                </c:pt>
                <c:pt idx="1">
                  <c:v>0.50069471135986165</c:v>
                </c:pt>
                <c:pt idx="2">
                  <c:v>0.38740615546440943</c:v>
                </c:pt>
                <c:pt idx="3">
                  <c:v>6.8892551114668035E-2</c:v>
                </c:pt>
                <c:pt idx="4">
                  <c:v>1.9568922094629342E-2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6-4D17-824D-875340793FC3}"/>
            </c:ext>
          </c:extLst>
        </c:ser>
        <c:ser>
          <c:idx val="1"/>
          <c:order val="1"/>
          <c:tx>
            <c:strRef>
              <c:f>'Gráfico 16'!$A$49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6600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16'!$B$47:$F$47</c:f>
              <c:strCache>
                <c:ptCount val="5"/>
                <c:pt idx="0">
                  <c:v>Muy seguro/a</c:v>
                </c:pt>
                <c:pt idx="1">
                  <c:v>Seguro/a</c:v>
                </c:pt>
                <c:pt idx="2">
                  <c:v>Inseguro/a</c:v>
                </c:pt>
                <c:pt idx="3">
                  <c:v>Muy inseguro/a</c:v>
                </c:pt>
                <c:pt idx="4">
                  <c:v>Nunca sale solo/a de día</c:v>
                </c:pt>
              </c:strCache>
            </c:strRef>
          </c:cat>
          <c:val>
            <c:numRef>
              <c:f>'Gráfico 16'!$B$49:$F$49</c:f>
              <c:numCache>
                <c:formatCode>0.0%</c:formatCode>
                <c:ptCount val="5"/>
                <c:pt idx="0">
                  <c:v>1.8492616190370983E-2</c:v>
                </c:pt>
                <c:pt idx="1">
                  <c:v>0.43837281467222378</c:v>
                </c:pt>
                <c:pt idx="2">
                  <c:v>0.42814050639474982</c:v>
                </c:pt>
                <c:pt idx="3">
                  <c:v>8.4846579788719304E-2</c:v>
                </c:pt>
                <c:pt idx="4">
                  <c:v>3.0147805018343177E-2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F6-4D17-824D-875340793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971407"/>
        <c:axId val="2010956015"/>
      </c:barChart>
      <c:catAx>
        <c:axId val="20109714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¿Usted qué tan seguro/a se siente caminando solo/a en su barrio de día?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0956015"/>
        <c:crosses val="autoZero"/>
        <c:auto val="1"/>
        <c:lblAlgn val="ctr"/>
        <c:lblOffset val="100"/>
        <c:noMultiLvlLbl val="0"/>
      </c:catAx>
      <c:valAx>
        <c:axId val="201095601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0971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CO"/>
              <a:t>Mujeres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17'!$A$43</c:f>
              <c:strCache>
                <c:ptCount val="1"/>
                <c:pt idx="0">
                  <c:v>No pobre</c:v>
                </c:pt>
              </c:strCache>
            </c:strRef>
          </c:tx>
          <c:spPr>
            <a:solidFill>
              <a:srgbClr val="D6009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17'!$B$42:$F$42</c:f>
              <c:strCache>
                <c:ptCount val="5"/>
                <c:pt idx="0">
                  <c:v>Muy seguro/a</c:v>
                </c:pt>
                <c:pt idx="1">
                  <c:v>Seguro/a</c:v>
                </c:pt>
                <c:pt idx="2">
                  <c:v>Inseguro/a</c:v>
                </c:pt>
                <c:pt idx="3">
                  <c:v>Muy inseguro/a</c:v>
                </c:pt>
                <c:pt idx="4">
                  <c:v>Nunca sale solo/a de noche</c:v>
                </c:pt>
              </c:strCache>
            </c:strRef>
          </c:cat>
          <c:val>
            <c:numRef>
              <c:f>'Gráfico 17'!$B$43:$F$43</c:f>
              <c:numCache>
                <c:formatCode>0.0%</c:formatCode>
                <c:ptCount val="5"/>
                <c:pt idx="0">
                  <c:v>7.6159365970503616E-3</c:v>
                </c:pt>
                <c:pt idx="1">
                  <c:v>0.21640913583869753</c:v>
                </c:pt>
                <c:pt idx="2">
                  <c:v>0.29678490273199248</c:v>
                </c:pt>
                <c:pt idx="3">
                  <c:v>0.13015793246078214</c:v>
                </c:pt>
                <c:pt idx="4">
                  <c:v>0.3490325363199821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7-463E-ACCF-73D3061EFBB4}"/>
            </c:ext>
          </c:extLst>
        </c:ser>
        <c:ser>
          <c:idx val="1"/>
          <c:order val="1"/>
          <c:tx>
            <c:strRef>
              <c:f>'Gráfico 17'!$A$44</c:f>
              <c:strCache>
                <c:ptCount val="1"/>
                <c:pt idx="0">
                  <c:v>Pobre </c:v>
                </c:pt>
              </c:strCache>
            </c:strRef>
          </c:tx>
          <c:spPr>
            <a:solidFill>
              <a:srgbClr val="66006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60377424270883E-2"/>
                  <c:y val="-4.39384792096617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47-463E-ACCF-73D3061EFB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17'!$B$42:$F$42</c:f>
              <c:strCache>
                <c:ptCount val="5"/>
                <c:pt idx="0">
                  <c:v>Muy seguro/a</c:v>
                </c:pt>
                <c:pt idx="1">
                  <c:v>Seguro/a</c:v>
                </c:pt>
                <c:pt idx="2">
                  <c:v>Inseguro/a</c:v>
                </c:pt>
                <c:pt idx="3">
                  <c:v>Muy inseguro/a</c:v>
                </c:pt>
                <c:pt idx="4">
                  <c:v>Nunca sale solo/a de noche</c:v>
                </c:pt>
              </c:strCache>
            </c:strRef>
          </c:cat>
          <c:val>
            <c:numRef>
              <c:f>'Gráfico 17'!$B$44:$F$44</c:f>
              <c:numCache>
                <c:formatCode>0.0%</c:formatCode>
                <c:ptCount val="5"/>
                <c:pt idx="0">
                  <c:v>8.2876833874991982E-3</c:v>
                </c:pt>
                <c:pt idx="1">
                  <c:v>0.19295941440961245</c:v>
                </c:pt>
                <c:pt idx="2">
                  <c:v>0.3302603021157377</c:v>
                </c:pt>
                <c:pt idx="3">
                  <c:v>0.18421923053015987</c:v>
                </c:pt>
                <c:pt idx="4">
                  <c:v>0.28427336955699073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47-463E-ACCF-73D3061EF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975151"/>
        <c:axId val="2010970991"/>
      </c:barChart>
      <c:catAx>
        <c:axId val="2010975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ES_tradnl"/>
                  <a:t>¿Usted qué tan seguro/a se siente caminando solo/a en su barrio de noche?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2010970991"/>
        <c:crosses val="autoZero"/>
        <c:auto val="1"/>
        <c:lblAlgn val="ctr"/>
        <c:lblOffset val="100"/>
        <c:noMultiLvlLbl val="0"/>
      </c:catAx>
      <c:valAx>
        <c:axId val="20109709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ES_tradnl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2010975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CO"/>
              <a:t>Hombres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17'!$A$48</c:f>
              <c:strCache>
                <c:ptCount val="1"/>
                <c:pt idx="0">
                  <c:v>No pobre</c:v>
                </c:pt>
              </c:strCache>
            </c:strRef>
          </c:tx>
          <c:spPr>
            <a:solidFill>
              <a:srgbClr val="D6009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17'!$B$47:$F$47</c:f>
              <c:strCache>
                <c:ptCount val="5"/>
                <c:pt idx="0">
                  <c:v>Muy seguro/a</c:v>
                </c:pt>
                <c:pt idx="1">
                  <c:v>Seguro/a</c:v>
                </c:pt>
                <c:pt idx="2">
                  <c:v>Inseguro/a</c:v>
                </c:pt>
                <c:pt idx="3">
                  <c:v>Muy inseguro/a</c:v>
                </c:pt>
                <c:pt idx="4">
                  <c:v>Nunca sale solo/a de noche</c:v>
                </c:pt>
              </c:strCache>
            </c:strRef>
          </c:cat>
          <c:val>
            <c:numRef>
              <c:f>'Gráfico 17'!$B$48:$F$48</c:f>
              <c:numCache>
                <c:formatCode>0.0%</c:formatCode>
                <c:ptCount val="5"/>
                <c:pt idx="0">
                  <c:v>1.1821597555628288E-2</c:v>
                </c:pt>
                <c:pt idx="1">
                  <c:v>0.28645901737313428</c:v>
                </c:pt>
                <c:pt idx="2">
                  <c:v>0.34342811041366555</c:v>
                </c:pt>
                <c:pt idx="3">
                  <c:v>0.14441778354079501</c:v>
                </c:pt>
                <c:pt idx="4">
                  <c:v>0.21387349111677684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E-4E99-BE78-AAC37295AE88}"/>
            </c:ext>
          </c:extLst>
        </c:ser>
        <c:ser>
          <c:idx val="1"/>
          <c:order val="1"/>
          <c:tx>
            <c:strRef>
              <c:f>'Gráfico 17'!$A$49</c:f>
              <c:strCache>
                <c:ptCount val="1"/>
                <c:pt idx="0">
                  <c:v>Pobre </c:v>
                </c:pt>
              </c:strCache>
            </c:strRef>
          </c:tx>
          <c:spPr>
            <a:solidFill>
              <a:srgbClr val="6600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17'!$B$47:$F$47</c:f>
              <c:strCache>
                <c:ptCount val="5"/>
                <c:pt idx="0">
                  <c:v>Muy seguro/a</c:v>
                </c:pt>
                <c:pt idx="1">
                  <c:v>Seguro/a</c:v>
                </c:pt>
                <c:pt idx="2">
                  <c:v>Inseguro/a</c:v>
                </c:pt>
                <c:pt idx="3">
                  <c:v>Muy inseguro/a</c:v>
                </c:pt>
                <c:pt idx="4">
                  <c:v>Nunca sale solo/a de noche</c:v>
                </c:pt>
              </c:strCache>
            </c:strRef>
          </c:cat>
          <c:val>
            <c:numRef>
              <c:f>'Gráfico 17'!$B$49:$F$49</c:f>
              <c:numCache>
                <c:formatCode>0.0%</c:formatCode>
                <c:ptCount val="5"/>
                <c:pt idx="0">
                  <c:v>1.0361875878627051E-2</c:v>
                </c:pt>
                <c:pt idx="1">
                  <c:v>0.26015960518163994</c:v>
                </c:pt>
                <c:pt idx="2">
                  <c:v>0.36550709834129252</c:v>
                </c:pt>
                <c:pt idx="3">
                  <c:v>0.17096451677632868</c:v>
                </c:pt>
                <c:pt idx="4">
                  <c:v>0.19300690382211177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FE-4E99-BE78-AAC37295A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988879"/>
        <c:axId val="2010985551"/>
      </c:barChart>
      <c:catAx>
        <c:axId val="20109888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ES_tradnl"/>
                  <a:t>¿Usted qué tan seguro/a se siente caminando solo/a en su barrio de noche?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2010985551"/>
        <c:crosses val="autoZero"/>
        <c:auto val="1"/>
        <c:lblAlgn val="ctr"/>
        <c:lblOffset val="100"/>
        <c:noMultiLvlLbl val="0"/>
      </c:catAx>
      <c:valAx>
        <c:axId val="201098555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ES_tradnl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2010988879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'Gráfico 2'!$A$153</c:f>
              <c:strCache>
                <c:ptCount val="1"/>
                <c:pt idx="0">
                  <c:v>Gráfico 2 Incidencia de pobreza monetaria en mujeres con respecto a la brecha de incidencia de pobreza monetaria según sexo de la población. Departamentos. 2020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D60093"/>
              </a:solidFill>
              <a:ln w="9525">
                <a:solidFill>
                  <a:srgbClr val="D60093"/>
                </a:solidFill>
              </a:ln>
              <a:effectLst/>
            </c:spPr>
          </c:marker>
          <c:dPt>
            <c:idx val="11"/>
            <c:marker>
              <c:symbol val="circle"/>
              <c:size val="5"/>
              <c:spPr>
                <a:solidFill>
                  <a:srgbClr val="00FF00"/>
                </a:solidFill>
                <a:ln w="9525">
                  <a:solidFill>
                    <a:srgbClr val="00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9D3-4F00-BE5B-02AB8269F557}"/>
              </c:ext>
            </c:extLst>
          </c:dPt>
          <c:dLbls>
            <c:dLbl>
              <c:idx val="0"/>
              <c:tx>
                <c:strRef>
                  <c:f>'Gráfico 2'!$A$155</c:f>
                  <c:strCache>
                    <c:ptCount val="1"/>
                    <c:pt idx="0">
                      <c:v>Cundinamarca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{0A6DB738-0E7E-6743-A552-8AD957FDB031}</c15:txfldGUID>
                      <c15:f>'Gráfico 2'!$A$155</c15:f>
                      <c15:dlblFieldTableCache>
                        <c:ptCount val="1"/>
                        <c:pt idx="0">
                          <c:v>Cundinamarca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F9D3-4F00-BE5B-02AB8269F557}"/>
                </c:ext>
              </c:extLst>
            </c:dLbl>
            <c:dLbl>
              <c:idx val="1"/>
              <c:tx>
                <c:strRef>
                  <c:f>'Gráfico 2'!$A$156</c:f>
                  <c:strCache>
                    <c:ptCount val="1"/>
                    <c:pt idx="0">
                      <c:v>Caldas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{0A2E6CC5-8355-ED49-8BC7-E8E2F31315D6}</c15:txfldGUID>
                      <c15:f>'Gráfico 2'!$A$156</c15:f>
                      <c15:dlblFieldTableCache>
                        <c:ptCount val="1"/>
                        <c:pt idx="0">
                          <c:v>Caldas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F9D3-4F00-BE5B-02AB8269F557}"/>
                </c:ext>
              </c:extLst>
            </c:dLbl>
            <c:dLbl>
              <c:idx val="2"/>
              <c:tx>
                <c:strRef>
                  <c:f>'Gráfico 2'!$A$157</c:f>
                  <c:strCache>
                    <c:ptCount val="1"/>
                    <c:pt idx="0">
                      <c:v>Antioquia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{597BC25A-4DC5-EA49-85CF-A01D9E529CCD}</c15:txfldGUID>
                      <c15:f>'Gráfico 2'!$A$157</c15:f>
                      <c15:dlblFieldTableCache>
                        <c:ptCount val="1"/>
                        <c:pt idx="0">
                          <c:v>Antioquia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F9D3-4F00-BE5B-02AB8269F557}"/>
                </c:ext>
              </c:extLst>
            </c:dLbl>
            <c:dLbl>
              <c:idx val="3"/>
              <c:tx>
                <c:strRef>
                  <c:f>'Gráfico 2'!$A$158</c:f>
                  <c:strCache>
                    <c:ptCount val="1"/>
                    <c:pt idx="0">
                      <c:v>Valle del Cauca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{45725528-9B79-CC42-AF4C-D72980234C0B}</c15:txfldGUID>
                      <c15:f>'Gráfico 2'!$A$158</c15:f>
                      <c15:dlblFieldTableCache>
                        <c:ptCount val="1"/>
                        <c:pt idx="0">
                          <c:v>Valle del Cauca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F9D3-4F00-BE5B-02AB8269F557}"/>
                </c:ext>
              </c:extLst>
            </c:dLbl>
            <c:dLbl>
              <c:idx val="4"/>
              <c:tx>
                <c:strRef>
                  <c:f>'Gráfico 2'!$A$159</c:f>
                  <c:strCache>
                    <c:ptCount val="1"/>
                    <c:pt idx="0">
                      <c:v>Risaralda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{BC0B3033-FC03-254D-9EB9-6FD46BE74E87}</c15:txfldGUID>
                      <c15:f>'Gráfico 2'!$A$159</c15:f>
                      <c15:dlblFieldTableCache>
                        <c:ptCount val="1"/>
                        <c:pt idx="0">
                          <c:v>Risaralda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F9D3-4F00-BE5B-02AB8269F557}"/>
                </c:ext>
              </c:extLst>
            </c:dLbl>
            <c:dLbl>
              <c:idx val="5"/>
              <c:tx>
                <c:strRef>
                  <c:f>'Gráfico 2'!$A$160</c:f>
                  <c:strCache>
                    <c:ptCount val="1"/>
                    <c:pt idx="0">
                      <c:v>Quindío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{F0681008-9D10-394A-80AF-35F8B3F7BD80}</c15:txfldGUID>
                      <c15:f>'Gráfico 2'!$A$160</c15:f>
                      <c15:dlblFieldTableCache>
                        <c:ptCount val="1"/>
                        <c:pt idx="0">
                          <c:v>Quindío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F9D3-4F00-BE5B-02AB8269F557}"/>
                </c:ext>
              </c:extLst>
            </c:dLbl>
            <c:dLbl>
              <c:idx val="6"/>
              <c:tx>
                <c:strRef>
                  <c:f>'Gráfico 2'!$A$161</c:f>
                  <c:strCache>
                    <c:ptCount val="1"/>
                    <c:pt idx="0">
                      <c:v>Santander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{18C233CA-0635-5C4B-BDA3-76345B04DD2B}</c15:txfldGUID>
                      <c15:f>'Gráfico 2'!$A$161</c15:f>
                      <c15:dlblFieldTableCache>
                        <c:ptCount val="1"/>
                        <c:pt idx="0">
                          <c:v>Santander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F9D3-4F00-BE5B-02AB8269F557}"/>
                </c:ext>
              </c:extLst>
            </c:dLbl>
            <c:dLbl>
              <c:idx val="7"/>
              <c:tx>
                <c:strRef>
                  <c:f>'Gráfico 2'!$A$162</c:f>
                  <c:strCache>
                    <c:ptCount val="1"/>
                    <c:pt idx="0">
                      <c:v>Bogotá D.C.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{A0483E47-E0C9-9645-8598-EAACC06F83D1}</c15:txfldGUID>
                      <c15:f>'Gráfico 2'!$A$162</c15:f>
                      <c15:dlblFieldTableCache>
                        <c:ptCount val="1"/>
                        <c:pt idx="0">
                          <c:v>Bogotá D.C.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F9D3-4F00-BE5B-02AB8269F557}"/>
                </c:ext>
              </c:extLst>
            </c:dLbl>
            <c:dLbl>
              <c:idx val="8"/>
              <c:tx>
                <c:strRef>
                  <c:f>'Gráfico 2'!$A$163</c:f>
                  <c:strCache>
                    <c:ptCount val="1"/>
                    <c:pt idx="0">
                      <c:v>Atlántico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{D34025E8-B554-DA42-A71C-B057EED59FC5}</c15:txfldGUID>
                      <c15:f>'Gráfico 2'!$A$163</c15:f>
                      <c15:dlblFieldTableCache>
                        <c:ptCount val="1"/>
                        <c:pt idx="0">
                          <c:v>Atlántico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F9D3-4F00-BE5B-02AB8269F557}"/>
                </c:ext>
              </c:extLst>
            </c:dLbl>
            <c:dLbl>
              <c:idx val="9"/>
              <c:tx>
                <c:strRef>
                  <c:f>'Gráfico 2'!$A$164</c:f>
                  <c:strCache>
                    <c:ptCount val="1"/>
                    <c:pt idx="0">
                      <c:v>Meta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{EAF70430-0402-0643-9737-4D466C28A4F5}</c15:txfldGUID>
                      <c15:f>'Gráfico 2'!$A$164</c15:f>
                      <c15:dlblFieldTableCache>
                        <c:ptCount val="1"/>
                        <c:pt idx="0">
                          <c:v>Meta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F9D3-4F00-BE5B-02AB8269F557}"/>
                </c:ext>
              </c:extLst>
            </c:dLbl>
            <c:dLbl>
              <c:idx val="10"/>
              <c:layout>
                <c:manualLayout>
                  <c:x val="-0.17145064066231855"/>
                  <c:y val="-0.22018109336721112"/>
                </c:manualLayout>
              </c:layout>
              <c:tx>
                <c:strRef>
                  <c:f>'Gráfico 2'!$A$165</c:f>
                  <c:strCache>
                    <c:ptCount val="1"/>
                    <c:pt idx="0">
                      <c:v>Boyacá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{367D2D01-93A8-D143-BBFA-3EB65470927C}</c15:txfldGUID>
                      <c15:f>'Gráfico 2'!$A$165</c15:f>
                      <c15:dlblFieldTableCache>
                        <c:ptCount val="1"/>
                        <c:pt idx="0">
                          <c:v>Boyacá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F9D3-4F00-BE5B-02AB8269F557}"/>
                </c:ext>
              </c:extLst>
            </c:dLbl>
            <c:dLbl>
              <c:idx val="11"/>
              <c:tx>
                <c:strRef>
                  <c:f>'Gráfico 2'!$A$166</c:f>
                  <c:strCache>
                    <c:ptCount val="1"/>
                    <c:pt idx="0">
                      <c:v>Total Nacional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{2B95F600-0FE2-8749-8709-50F1CAD13F50}</c15:txfldGUID>
                      <c15:f>'Gráfico 2'!$A$166</c15:f>
                      <c15:dlblFieldTableCache>
                        <c:ptCount val="1"/>
                        <c:pt idx="0">
                          <c:v>Total Nacional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F9D3-4F00-BE5B-02AB8269F557}"/>
                </c:ext>
              </c:extLst>
            </c:dLbl>
            <c:dLbl>
              <c:idx val="12"/>
              <c:tx>
                <c:strRef>
                  <c:f>'Gráfico 2'!$A$167</c:f>
                  <c:strCache>
                    <c:ptCount val="1"/>
                    <c:pt idx="0">
                      <c:v>Caquetá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{327650E6-5C54-E446-A929-43ED64BF2BEB}</c15:txfldGUID>
                      <c15:f>'Gráfico 2'!$A$167</c15:f>
                      <c15:dlblFieldTableCache>
                        <c:ptCount val="1"/>
                        <c:pt idx="0">
                          <c:v>Caquetá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F9D3-4F00-BE5B-02AB8269F557}"/>
                </c:ext>
              </c:extLst>
            </c:dLbl>
            <c:dLbl>
              <c:idx val="13"/>
              <c:layout>
                <c:manualLayout>
                  <c:x val="0.16260965802031965"/>
                  <c:y val="0.13645669406318836"/>
                </c:manualLayout>
              </c:layout>
              <c:tx>
                <c:strRef>
                  <c:f>'Gráfico 2'!$A$168</c:f>
                  <c:strCache>
                    <c:ptCount val="1"/>
                    <c:pt idx="0">
                      <c:v>Tolima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{18422028-2CC2-3A4F-ABDD-13AEE4D1A681}</c15:txfldGUID>
                      <c15:f>'Gráfico 2'!$A$168</c15:f>
                      <c15:dlblFieldTableCache>
                        <c:ptCount val="1"/>
                        <c:pt idx="0">
                          <c:v>Tolima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F9D3-4F00-BE5B-02AB8269F557}"/>
                </c:ext>
              </c:extLst>
            </c:dLbl>
            <c:dLbl>
              <c:idx val="14"/>
              <c:tx>
                <c:strRef>
                  <c:f>'Gráfico 2'!$A$169</c:f>
                  <c:strCache>
                    <c:ptCount val="1"/>
                    <c:pt idx="0">
                      <c:v>Nariño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{660135CC-F78F-7348-BDD9-758F58D7721D}</c15:txfldGUID>
                      <c15:f>'Gráfico 2'!$A$169</c15:f>
                      <c15:dlblFieldTableCache>
                        <c:ptCount val="1"/>
                        <c:pt idx="0">
                          <c:v>Nariño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F9D3-4F00-BE5B-02AB8269F557}"/>
                </c:ext>
              </c:extLst>
            </c:dLbl>
            <c:dLbl>
              <c:idx val="15"/>
              <c:tx>
                <c:strRef>
                  <c:f>'Gráfico 2'!$A$170</c:f>
                  <c:strCache>
                    <c:ptCount val="1"/>
                    <c:pt idx="0">
                      <c:v>Sucre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{F1716A24-6ABF-B340-A368-723ADC51F369}</c15:txfldGUID>
                      <c15:f>'Gráfico 2'!$A$170</c15:f>
                      <c15:dlblFieldTableCache>
                        <c:ptCount val="1"/>
                        <c:pt idx="0">
                          <c:v>Sucre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F9D3-4F00-BE5B-02AB8269F557}"/>
                </c:ext>
              </c:extLst>
            </c:dLbl>
            <c:dLbl>
              <c:idx val="16"/>
              <c:tx>
                <c:strRef>
                  <c:f>'Gráfico 2'!$A$171</c:f>
                  <c:strCache>
                    <c:ptCount val="1"/>
                    <c:pt idx="0">
                      <c:v>Bolívar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{18774808-92E7-3047-9F71-49F32867F603}</c15:txfldGUID>
                      <c15:f>'Gráfico 2'!$A$171</c15:f>
                      <c15:dlblFieldTableCache>
                        <c:ptCount val="1"/>
                        <c:pt idx="0">
                          <c:v>Bolívar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F9D3-4F00-BE5B-02AB8269F557}"/>
                </c:ext>
              </c:extLst>
            </c:dLbl>
            <c:dLbl>
              <c:idx val="17"/>
              <c:tx>
                <c:strRef>
                  <c:f>'Gráfico 2'!$A$172</c:f>
                  <c:strCache>
                    <c:ptCount val="1"/>
                    <c:pt idx="0">
                      <c:v>Cauca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{83D92B94-5D17-3344-9AF6-F6D635E8B9C1}</c15:txfldGUID>
                      <c15:f>'Gráfico 2'!$A$172</c15:f>
                      <c15:dlblFieldTableCache>
                        <c:ptCount val="1"/>
                        <c:pt idx="0">
                          <c:v>Cauca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F9D3-4F00-BE5B-02AB8269F557}"/>
                </c:ext>
              </c:extLst>
            </c:dLbl>
            <c:dLbl>
              <c:idx val="18"/>
              <c:tx>
                <c:strRef>
                  <c:f>'Gráfico 2'!$A$173</c:f>
                  <c:strCache>
                    <c:ptCount val="1"/>
                    <c:pt idx="0">
                      <c:v>Huila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{EEA40D3F-5C91-284F-9864-97C09D13D860}</c15:txfldGUID>
                      <c15:f>'Gráfico 2'!$A$173</c15:f>
                      <c15:dlblFieldTableCache>
                        <c:ptCount val="1"/>
                        <c:pt idx="0">
                          <c:v>Huila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F9D3-4F00-BE5B-02AB8269F557}"/>
                </c:ext>
              </c:extLst>
            </c:dLbl>
            <c:dLbl>
              <c:idx val="19"/>
              <c:tx>
                <c:strRef>
                  <c:f>'Gráfico 2'!$A$174</c:f>
                  <c:strCache>
                    <c:ptCount val="1"/>
                    <c:pt idx="0">
                      <c:v>Norte de Santander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{F25CAB23-AD5E-9D48-9F31-D6039ABF75E5}</c15:txfldGUID>
                      <c15:f>'Gráfico 2'!$A$174</c15:f>
                      <c15:dlblFieldTableCache>
                        <c:ptCount val="1"/>
                        <c:pt idx="0">
                          <c:v>Norte de Santander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F9D3-4F00-BE5B-02AB8269F557}"/>
                </c:ext>
              </c:extLst>
            </c:dLbl>
            <c:dLbl>
              <c:idx val="20"/>
              <c:tx>
                <c:strRef>
                  <c:f>'Gráfico 2'!$A$175</c:f>
                  <c:strCache>
                    <c:ptCount val="1"/>
                    <c:pt idx="0">
                      <c:v>Cesar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{FFDB5B0F-60B4-4742-A12B-6854083A8BB7}</c15:txfldGUID>
                      <c15:f>'Gráfico 2'!$A$175</c15:f>
                      <c15:dlblFieldTableCache>
                        <c:ptCount val="1"/>
                        <c:pt idx="0">
                          <c:v>Cesar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F9D3-4F00-BE5B-02AB8269F557}"/>
                </c:ext>
              </c:extLst>
            </c:dLbl>
            <c:dLbl>
              <c:idx val="21"/>
              <c:tx>
                <c:strRef>
                  <c:f>'Gráfico 2'!$A$176</c:f>
                  <c:strCache>
                    <c:ptCount val="1"/>
                    <c:pt idx="0">
                      <c:v>Córdoba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{90DD1840-6C64-564C-9AC8-6415BB92EF14}</c15:txfldGUID>
                      <c15:f>'Gráfico 2'!$A$176</c15:f>
                      <c15:dlblFieldTableCache>
                        <c:ptCount val="1"/>
                        <c:pt idx="0">
                          <c:v>Córdoba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F9D3-4F00-BE5B-02AB8269F557}"/>
                </c:ext>
              </c:extLst>
            </c:dLbl>
            <c:dLbl>
              <c:idx val="22"/>
              <c:tx>
                <c:strRef>
                  <c:f>'Gráfico 2'!$A$177</c:f>
                  <c:strCache>
                    <c:ptCount val="1"/>
                    <c:pt idx="0">
                      <c:v>Magdalena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{747EDFA5-D659-E146-9AF0-3B2EEF927660}</c15:txfldGUID>
                      <c15:f>'Gráfico 2'!$A$177</c15:f>
                      <c15:dlblFieldTableCache>
                        <c:ptCount val="1"/>
                        <c:pt idx="0">
                          <c:v>Magdalena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F9D3-4F00-BE5B-02AB8269F557}"/>
                </c:ext>
              </c:extLst>
            </c:dLbl>
            <c:dLbl>
              <c:idx val="23"/>
              <c:tx>
                <c:strRef>
                  <c:f>'Gráfico 2'!$A$178</c:f>
                  <c:strCache>
                    <c:ptCount val="1"/>
                    <c:pt idx="0">
                      <c:v>Chocó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{48E97D46-709C-EA43-90F8-604BF990AF6B}</c15:txfldGUID>
                      <c15:f>'Gráfico 2'!$A$178</c15:f>
                      <c15:dlblFieldTableCache>
                        <c:ptCount val="1"/>
                        <c:pt idx="0">
                          <c:v>Chocó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F9D3-4F00-BE5B-02AB8269F557}"/>
                </c:ext>
              </c:extLst>
            </c:dLbl>
            <c:dLbl>
              <c:idx val="24"/>
              <c:tx>
                <c:strRef>
                  <c:f>'Gráfico 2'!$A$179</c:f>
                  <c:strCache>
                    <c:ptCount val="1"/>
                    <c:pt idx="0">
                      <c:v>La Guajira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{3CCFEE16-4102-6442-822B-FDDF96D05A11}</c15:txfldGUID>
                      <c15:f>'Gráfico 2'!$A$179</c15:f>
                      <c15:dlblFieldTableCache>
                        <c:ptCount val="1"/>
                        <c:pt idx="0">
                          <c:v>La Guajira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F9D3-4F00-BE5B-02AB8269F5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'Gráfico 2'!$B$155:$B$179</c:f>
              <c:numCache>
                <c:formatCode>0.0</c:formatCode>
                <c:ptCount val="25"/>
                <c:pt idx="0">
                  <c:v>26.9</c:v>
                </c:pt>
                <c:pt idx="1">
                  <c:v>31.9</c:v>
                </c:pt>
                <c:pt idx="2">
                  <c:v>34.700000000000003</c:v>
                </c:pt>
                <c:pt idx="3">
                  <c:v>35.799999999999997</c:v>
                </c:pt>
                <c:pt idx="4">
                  <c:v>37.700000000000003</c:v>
                </c:pt>
                <c:pt idx="5">
                  <c:v>39.200000000000003</c:v>
                </c:pt>
                <c:pt idx="6">
                  <c:v>39.6</c:v>
                </c:pt>
                <c:pt idx="7">
                  <c:v>40.6</c:v>
                </c:pt>
                <c:pt idx="8">
                  <c:v>40.799999999999997</c:v>
                </c:pt>
                <c:pt idx="9">
                  <c:v>40.9</c:v>
                </c:pt>
                <c:pt idx="10">
                  <c:v>41.2</c:v>
                </c:pt>
                <c:pt idx="11">
                  <c:v>43.4</c:v>
                </c:pt>
                <c:pt idx="12">
                  <c:v>45.7</c:v>
                </c:pt>
                <c:pt idx="13">
                  <c:v>46.7</c:v>
                </c:pt>
                <c:pt idx="14">
                  <c:v>51.4</c:v>
                </c:pt>
                <c:pt idx="15">
                  <c:v>52.8</c:v>
                </c:pt>
                <c:pt idx="16">
                  <c:v>54.1</c:v>
                </c:pt>
                <c:pt idx="17">
                  <c:v>55.9</c:v>
                </c:pt>
                <c:pt idx="18">
                  <c:v>56</c:v>
                </c:pt>
                <c:pt idx="19">
                  <c:v>57.6</c:v>
                </c:pt>
                <c:pt idx="20">
                  <c:v>59.1</c:v>
                </c:pt>
                <c:pt idx="21">
                  <c:v>59.4</c:v>
                </c:pt>
                <c:pt idx="22">
                  <c:v>60.5</c:v>
                </c:pt>
                <c:pt idx="23">
                  <c:v>65.7</c:v>
                </c:pt>
                <c:pt idx="24">
                  <c:v>67.2</c:v>
                </c:pt>
              </c:numCache>
            </c:numRef>
          </c:xVal>
          <c:yVal>
            <c:numRef>
              <c:f>'Gráfico 2'!$C$155:$C$179</c:f>
              <c:numCache>
                <c:formatCode>0.0</c:formatCode>
                <c:ptCount val="25"/>
                <c:pt idx="0">
                  <c:v>-0.30000000000000071</c:v>
                </c:pt>
                <c:pt idx="1">
                  <c:v>0.10000000000000142</c:v>
                </c:pt>
                <c:pt idx="2">
                  <c:v>0.60000000000000142</c:v>
                </c:pt>
                <c:pt idx="3">
                  <c:v>0.89999999999999858</c:v>
                </c:pt>
                <c:pt idx="4">
                  <c:v>1.1000000000000014</c:v>
                </c:pt>
                <c:pt idx="5">
                  <c:v>1.1999999999999957</c:v>
                </c:pt>
                <c:pt idx="6">
                  <c:v>1.3999999999999986</c:v>
                </c:pt>
                <c:pt idx="7">
                  <c:v>1.5</c:v>
                </c:pt>
                <c:pt idx="8">
                  <c:v>1.6000000000000014</c:v>
                </c:pt>
                <c:pt idx="9">
                  <c:v>1.6000000000000014</c:v>
                </c:pt>
                <c:pt idx="10" formatCode="General">
                  <c:v>1.7</c:v>
                </c:pt>
                <c:pt idx="11">
                  <c:v>1.7999999999999972</c:v>
                </c:pt>
                <c:pt idx="12">
                  <c:v>1.8999999999999986</c:v>
                </c:pt>
                <c:pt idx="13">
                  <c:v>1.9000000000000057</c:v>
                </c:pt>
                <c:pt idx="14">
                  <c:v>2</c:v>
                </c:pt>
                <c:pt idx="15">
                  <c:v>2.2000000000000028</c:v>
                </c:pt>
                <c:pt idx="16">
                  <c:v>2.5</c:v>
                </c:pt>
                <c:pt idx="17">
                  <c:v>2.6000000000000014</c:v>
                </c:pt>
                <c:pt idx="18">
                  <c:v>2.6999999999999957</c:v>
                </c:pt>
                <c:pt idx="19">
                  <c:v>2.8000000000000043</c:v>
                </c:pt>
                <c:pt idx="20">
                  <c:v>2.8000000000000043</c:v>
                </c:pt>
                <c:pt idx="21">
                  <c:v>2.8999999999999986</c:v>
                </c:pt>
                <c:pt idx="22">
                  <c:v>2.8999999999999986</c:v>
                </c:pt>
                <c:pt idx="23">
                  <c:v>3.6000000000000014</c:v>
                </c:pt>
                <c:pt idx="24">
                  <c:v>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F9D3-4F00-BE5B-02AB8269F557}"/>
            </c:ext>
          </c:extLst>
        </c:ser>
        <c:ser>
          <c:idx val="1"/>
          <c:order val="1"/>
          <c:tx>
            <c:strRef>
              <c:f>'Gráfico 2'!$D$154</c:f>
              <c:strCache>
                <c:ptCount val="1"/>
                <c:pt idx="0">
                  <c:v>y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'Gráfico 2'!$D$155:$D$179</c:f>
              <c:numCache>
                <c:formatCode>0.0</c:formatCode>
                <c:ptCount val="25"/>
                <c:pt idx="0">
                  <c:v>0</c:v>
                </c:pt>
                <c:pt idx="1">
                  <c:v>3.36</c:v>
                </c:pt>
                <c:pt idx="2">
                  <c:v>6.72</c:v>
                </c:pt>
                <c:pt idx="3">
                  <c:v>10.08</c:v>
                </c:pt>
                <c:pt idx="4">
                  <c:v>13.44</c:v>
                </c:pt>
                <c:pt idx="5">
                  <c:v>16.8</c:v>
                </c:pt>
                <c:pt idx="6">
                  <c:v>20.16</c:v>
                </c:pt>
                <c:pt idx="7">
                  <c:v>23.52</c:v>
                </c:pt>
                <c:pt idx="8">
                  <c:v>26.88</c:v>
                </c:pt>
                <c:pt idx="9">
                  <c:v>30.24</c:v>
                </c:pt>
                <c:pt idx="10">
                  <c:v>33.6</c:v>
                </c:pt>
                <c:pt idx="11">
                  <c:v>36.96</c:v>
                </c:pt>
                <c:pt idx="12">
                  <c:v>40.32</c:v>
                </c:pt>
                <c:pt idx="13">
                  <c:v>43.68</c:v>
                </c:pt>
                <c:pt idx="14">
                  <c:v>47.04</c:v>
                </c:pt>
                <c:pt idx="15">
                  <c:v>50.4</c:v>
                </c:pt>
                <c:pt idx="16">
                  <c:v>53.76</c:v>
                </c:pt>
                <c:pt idx="17">
                  <c:v>57.12</c:v>
                </c:pt>
                <c:pt idx="18">
                  <c:v>60.48</c:v>
                </c:pt>
                <c:pt idx="19">
                  <c:v>63.839999999999996</c:v>
                </c:pt>
                <c:pt idx="20">
                  <c:v>67.2</c:v>
                </c:pt>
                <c:pt idx="21">
                  <c:v>70.56</c:v>
                </c:pt>
                <c:pt idx="22">
                  <c:v>73.92</c:v>
                </c:pt>
                <c:pt idx="23">
                  <c:v>77.28</c:v>
                </c:pt>
                <c:pt idx="24">
                  <c:v>80.64</c:v>
                </c:pt>
              </c:numCache>
            </c:numRef>
          </c:xVal>
          <c:yVal>
            <c:numRef>
              <c:f>'Gráfico 2'!$E$155:$E$179</c:f>
              <c:numCache>
                <c:formatCode>0.0</c:formatCode>
                <c:ptCount val="25"/>
                <c:pt idx="0" formatCode="General">
                  <c:v>-1</c:v>
                </c:pt>
                <c:pt idx="1">
                  <c:v>-0.79230769230769227</c:v>
                </c:pt>
                <c:pt idx="2">
                  <c:v>-0.58461538461538454</c:v>
                </c:pt>
                <c:pt idx="3">
                  <c:v>-0.37692307692307681</c:v>
                </c:pt>
                <c:pt idx="4">
                  <c:v>-0.1692307692307691</c:v>
                </c:pt>
                <c:pt idx="5">
                  <c:v>3.8461538461538602E-2</c:v>
                </c:pt>
                <c:pt idx="6">
                  <c:v>0.24615384615384631</c:v>
                </c:pt>
                <c:pt idx="7">
                  <c:v>0.45384615384615401</c:v>
                </c:pt>
                <c:pt idx="8">
                  <c:v>0.66153846153846174</c:v>
                </c:pt>
                <c:pt idx="9">
                  <c:v>0.86923076923076947</c:v>
                </c:pt>
                <c:pt idx="10">
                  <c:v>1.0769230769230771</c:v>
                </c:pt>
                <c:pt idx="11">
                  <c:v>1.2846153846153847</c:v>
                </c:pt>
                <c:pt idx="12">
                  <c:v>1.4923076923076923</c:v>
                </c:pt>
                <c:pt idx="13">
                  <c:v>1.7</c:v>
                </c:pt>
                <c:pt idx="14">
                  <c:v>1.9076923076923076</c:v>
                </c:pt>
                <c:pt idx="15">
                  <c:v>2.1153846153846154</c:v>
                </c:pt>
                <c:pt idx="16">
                  <c:v>2.3230769230769233</c:v>
                </c:pt>
                <c:pt idx="17">
                  <c:v>2.5307692307692311</c:v>
                </c:pt>
                <c:pt idx="18">
                  <c:v>2.7384615384615389</c:v>
                </c:pt>
                <c:pt idx="19">
                  <c:v>2.9461538461538468</c:v>
                </c:pt>
                <c:pt idx="20">
                  <c:v>3.1538461538461546</c:v>
                </c:pt>
                <c:pt idx="21">
                  <c:v>3.3615384615384625</c:v>
                </c:pt>
                <c:pt idx="22">
                  <c:v>3.5692307692307703</c:v>
                </c:pt>
                <c:pt idx="23">
                  <c:v>3.7769230769230782</c:v>
                </c:pt>
                <c:pt idx="24">
                  <c:v>3.984615384615386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F9D3-4F00-BE5B-02AB8269F557}"/>
            </c:ext>
          </c:extLst>
        </c:ser>
        <c:ser>
          <c:idx val="2"/>
          <c:order val="2"/>
          <c:tx>
            <c:strRef>
              <c:f>'Gráfico 2'!$F$154</c:f>
              <c:strCache>
                <c:ptCount val="1"/>
                <c:pt idx="0">
                  <c:v>incidencia++</c:v>
                </c:pt>
              </c:strCache>
            </c:strRef>
          </c:tx>
          <c:spPr>
            <a:ln w="25400" cap="rnd">
              <a:solidFill>
                <a:srgbClr val="00FF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'Gráfico 2'!$F$155:$F$179</c:f>
              <c:numCache>
                <c:formatCode>0.0</c:formatCode>
                <c:ptCount val="25"/>
                <c:pt idx="0">
                  <c:v>43.4</c:v>
                </c:pt>
                <c:pt idx="1">
                  <c:v>43.4</c:v>
                </c:pt>
                <c:pt idx="2">
                  <c:v>43.4</c:v>
                </c:pt>
                <c:pt idx="3">
                  <c:v>43.4</c:v>
                </c:pt>
                <c:pt idx="4">
                  <c:v>43.4</c:v>
                </c:pt>
                <c:pt idx="5">
                  <c:v>43.4</c:v>
                </c:pt>
                <c:pt idx="6">
                  <c:v>43.4</c:v>
                </c:pt>
                <c:pt idx="7">
                  <c:v>43.4</c:v>
                </c:pt>
                <c:pt idx="8">
                  <c:v>43.4</c:v>
                </c:pt>
                <c:pt idx="9">
                  <c:v>43.4</c:v>
                </c:pt>
                <c:pt idx="10">
                  <c:v>43.4</c:v>
                </c:pt>
                <c:pt idx="11">
                  <c:v>43.4</c:v>
                </c:pt>
                <c:pt idx="12">
                  <c:v>43.4</c:v>
                </c:pt>
                <c:pt idx="13">
                  <c:v>43.4</c:v>
                </c:pt>
                <c:pt idx="14">
                  <c:v>43.4</c:v>
                </c:pt>
                <c:pt idx="15">
                  <c:v>43.4</c:v>
                </c:pt>
                <c:pt idx="16">
                  <c:v>43.4</c:v>
                </c:pt>
                <c:pt idx="17">
                  <c:v>43.4</c:v>
                </c:pt>
                <c:pt idx="18">
                  <c:v>43.4</c:v>
                </c:pt>
                <c:pt idx="19">
                  <c:v>43.4</c:v>
                </c:pt>
                <c:pt idx="20">
                  <c:v>43.4</c:v>
                </c:pt>
                <c:pt idx="21">
                  <c:v>43.4</c:v>
                </c:pt>
                <c:pt idx="22">
                  <c:v>43.4</c:v>
                </c:pt>
                <c:pt idx="23">
                  <c:v>43.4</c:v>
                </c:pt>
                <c:pt idx="24">
                  <c:v>43.4</c:v>
                </c:pt>
              </c:numCache>
            </c:numRef>
          </c:xVal>
          <c:yVal>
            <c:numRef>
              <c:f>'Gráfico 2'!$E$155:$E$179</c:f>
              <c:numCache>
                <c:formatCode>0.0</c:formatCode>
                <c:ptCount val="25"/>
                <c:pt idx="0" formatCode="General">
                  <c:v>-1</c:v>
                </c:pt>
                <c:pt idx="1">
                  <c:v>-0.79230769230769227</c:v>
                </c:pt>
                <c:pt idx="2">
                  <c:v>-0.58461538461538454</c:v>
                </c:pt>
                <c:pt idx="3">
                  <c:v>-0.37692307692307681</c:v>
                </c:pt>
                <c:pt idx="4">
                  <c:v>-0.1692307692307691</c:v>
                </c:pt>
                <c:pt idx="5">
                  <c:v>3.8461538461538602E-2</c:v>
                </c:pt>
                <c:pt idx="6">
                  <c:v>0.24615384615384631</c:v>
                </c:pt>
                <c:pt idx="7">
                  <c:v>0.45384615384615401</c:v>
                </c:pt>
                <c:pt idx="8">
                  <c:v>0.66153846153846174</c:v>
                </c:pt>
                <c:pt idx="9">
                  <c:v>0.86923076923076947</c:v>
                </c:pt>
                <c:pt idx="10">
                  <c:v>1.0769230769230771</c:v>
                </c:pt>
                <c:pt idx="11">
                  <c:v>1.2846153846153847</c:v>
                </c:pt>
                <c:pt idx="12">
                  <c:v>1.4923076923076923</c:v>
                </c:pt>
                <c:pt idx="13">
                  <c:v>1.7</c:v>
                </c:pt>
                <c:pt idx="14">
                  <c:v>1.9076923076923076</c:v>
                </c:pt>
                <c:pt idx="15">
                  <c:v>2.1153846153846154</c:v>
                </c:pt>
                <c:pt idx="16">
                  <c:v>2.3230769230769233</c:v>
                </c:pt>
                <c:pt idx="17">
                  <c:v>2.5307692307692311</c:v>
                </c:pt>
                <c:pt idx="18">
                  <c:v>2.7384615384615389</c:v>
                </c:pt>
                <c:pt idx="19">
                  <c:v>2.9461538461538468</c:v>
                </c:pt>
                <c:pt idx="20">
                  <c:v>3.1538461538461546</c:v>
                </c:pt>
                <c:pt idx="21">
                  <c:v>3.3615384615384625</c:v>
                </c:pt>
                <c:pt idx="22">
                  <c:v>3.5692307692307703</c:v>
                </c:pt>
                <c:pt idx="23">
                  <c:v>3.7769230769230782</c:v>
                </c:pt>
                <c:pt idx="24">
                  <c:v>3.984615384615386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F9D3-4F00-BE5B-02AB8269F557}"/>
            </c:ext>
          </c:extLst>
        </c:ser>
        <c:ser>
          <c:idx val="3"/>
          <c:order val="3"/>
          <c:tx>
            <c:strRef>
              <c:f>'Gráfico 2'!$G$154</c:f>
              <c:strCache>
                <c:ptCount val="1"/>
                <c:pt idx="0">
                  <c:v>brecha++</c:v>
                </c:pt>
              </c:strCache>
            </c:strRef>
          </c:tx>
          <c:spPr>
            <a:ln w="25400" cap="rnd">
              <a:solidFill>
                <a:srgbClr val="00FF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'Gráfico 2'!$D$155:$D$179</c:f>
              <c:numCache>
                <c:formatCode>0.0</c:formatCode>
                <c:ptCount val="25"/>
                <c:pt idx="0">
                  <c:v>0</c:v>
                </c:pt>
                <c:pt idx="1">
                  <c:v>3.36</c:v>
                </c:pt>
                <c:pt idx="2">
                  <c:v>6.72</c:v>
                </c:pt>
                <c:pt idx="3">
                  <c:v>10.08</c:v>
                </c:pt>
                <c:pt idx="4">
                  <c:v>13.44</c:v>
                </c:pt>
                <c:pt idx="5">
                  <c:v>16.8</c:v>
                </c:pt>
                <c:pt idx="6">
                  <c:v>20.16</c:v>
                </c:pt>
                <c:pt idx="7">
                  <c:v>23.52</c:v>
                </c:pt>
                <c:pt idx="8">
                  <c:v>26.88</c:v>
                </c:pt>
                <c:pt idx="9">
                  <c:v>30.24</c:v>
                </c:pt>
                <c:pt idx="10">
                  <c:v>33.6</c:v>
                </c:pt>
                <c:pt idx="11">
                  <c:v>36.96</c:v>
                </c:pt>
                <c:pt idx="12">
                  <c:v>40.32</c:v>
                </c:pt>
                <c:pt idx="13">
                  <c:v>43.68</c:v>
                </c:pt>
                <c:pt idx="14">
                  <c:v>47.04</c:v>
                </c:pt>
                <c:pt idx="15">
                  <c:v>50.4</c:v>
                </c:pt>
                <c:pt idx="16">
                  <c:v>53.76</c:v>
                </c:pt>
                <c:pt idx="17">
                  <c:v>57.12</c:v>
                </c:pt>
                <c:pt idx="18">
                  <c:v>60.48</c:v>
                </c:pt>
                <c:pt idx="19">
                  <c:v>63.839999999999996</c:v>
                </c:pt>
                <c:pt idx="20">
                  <c:v>67.2</c:v>
                </c:pt>
                <c:pt idx="21">
                  <c:v>70.56</c:v>
                </c:pt>
                <c:pt idx="22">
                  <c:v>73.92</c:v>
                </c:pt>
                <c:pt idx="23">
                  <c:v>77.28</c:v>
                </c:pt>
                <c:pt idx="24">
                  <c:v>80.64</c:v>
                </c:pt>
              </c:numCache>
            </c:numRef>
          </c:xVal>
          <c:yVal>
            <c:numRef>
              <c:f>'Gráfico 2'!$G$155:$G$179</c:f>
              <c:numCache>
                <c:formatCode>0.0</c:formatCode>
                <c:ptCount val="25"/>
                <c:pt idx="0">
                  <c:v>1.7999999999999972</c:v>
                </c:pt>
                <c:pt idx="1">
                  <c:v>1.7999999999999972</c:v>
                </c:pt>
                <c:pt idx="2">
                  <c:v>1.7999999999999972</c:v>
                </c:pt>
                <c:pt idx="3">
                  <c:v>1.7999999999999972</c:v>
                </c:pt>
                <c:pt idx="4">
                  <c:v>1.7999999999999972</c:v>
                </c:pt>
                <c:pt idx="5">
                  <c:v>1.7999999999999972</c:v>
                </c:pt>
                <c:pt idx="6">
                  <c:v>1.7999999999999972</c:v>
                </c:pt>
                <c:pt idx="7">
                  <c:v>1.7999999999999972</c:v>
                </c:pt>
                <c:pt idx="8">
                  <c:v>1.7999999999999972</c:v>
                </c:pt>
                <c:pt idx="9">
                  <c:v>1.7999999999999972</c:v>
                </c:pt>
                <c:pt idx="10">
                  <c:v>1.7999999999999972</c:v>
                </c:pt>
                <c:pt idx="11">
                  <c:v>1.7999999999999972</c:v>
                </c:pt>
                <c:pt idx="12">
                  <c:v>1.7999999999999972</c:v>
                </c:pt>
                <c:pt idx="13">
                  <c:v>1.7999999999999972</c:v>
                </c:pt>
                <c:pt idx="14">
                  <c:v>1.7999999999999972</c:v>
                </c:pt>
                <c:pt idx="15">
                  <c:v>1.7999999999999972</c:v>
                </c:pt>
                <c:pt idx="16">
                  <c:v>1.7999999999999972</c:v>
                </c:pt>
                <c:pt idx="17">
                  <c:v>1.7999999999999972</c:v>
                </c:pt>
                <c:pt idx="18">
                  <c:v>1.7999999999999972</c:v>
                </c:pt>
                <c:pt idx="19">
                  <c:v>1.7999999999999972</c:v>
                </c:pt>
                <c:pt idx="20">
                  <c:v>1.7999999999999972</c:v>
                </c:pt>
                <c:pt idx="21">
                  <c:v>1.7999999999999972</c:v>
                </c:pt>
                <c:pt idx="22">
                  <c:v>1.7999999999999972</c:v>
                </c:pt>
                <c:pt idx="23">
                  <c:v>1.7999999999999972</c:v>
                </c:pt>
                <c:pt idx="24">
                  <c:v>1.7999999999999972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F9D3-4F00-BE5B-02AB8269F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4963168"/>
        <c:axId val="1724965248"/>
      </c:scatterChart>
      <c:valAx>
        <c:axId val="1724963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>
                    <a:solidFill>
                      <a:schemeClr val="tx1"/>
                    </a:solidFill>
                  </a:rPr>
                  <a:t>Incidencia de pobreza monetaria Mujeres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5248"/>
        <c:crosses val="autoZero"/>
        <c:crossBetween val="midCat"/>
      </c:valAx>
      <c:valAx>
        <c:axId val="1724965248"/>
        <c:scaling>
          <c:orientation val="minMax"/>
          <c:max val="4"/>
          <c:min val="-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>
                    <a:solidFill>
                      <a:schemeClr val="tx1"/>
                    </a:solidFill>
                  </a:rPr>
                  <a:t>Brecha de género (p.p.)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3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CO"/>
              <a:t>Personas sin ingresos, según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17'!$A$53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D6009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17'!$B$52:$F$52</c:f>
              <c:strCache>
                <c:ptCount val="5"/>
                <c:pt idx="0">
                  <c:v>Muy seguro/a</c:v>
                </c:pt>
                <c:pt idx="1">
                  <c:v>Seguro/a</c:v>
                </c:pt>
                <c:pt idx="2">
                  <c:v>Inseguro/a</c:v>
                </c:pt>
                <c:pt idx="3">
                  <c:v>Muy inseguro/a</c:v>
                </c:pt>
                <c:pt idx="4">
                  <c:v>Nunca sale solo/a de noche</c:v>
                </c:pt>
              </c:strCache>
            </c:strRef>
          </c:cat>
          <c:val>
            <c:numRef>
              <c:f>'Gráfico 17'!$B$53:$F$53</c:f>
              <c:numCache>
                <c:formatCode>0.0%</c:formatCode>
                <c:ptCount val="5"/>
                <c:pt idx="0">
                  <c:v>1.1911336606523317E-2</c:v>
                </c:pt>
                <c:pt idx="1">
                  <c:v>0.21867862655491696</c:v>
                </c:pt>
                <c:pt idx="2">
                  <c:v>0.29302130810266247</c:v>
                </c:pt>
                <c:pt idx="3">
                  <c:v>0.16271678814692536</c:v>
                </c:pt>
                <c:pt idx="4">
                  <c:v>0.31367194058897191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F-4E9D-82D1-A26B021E32BD}"/>
            </c:ext>
          </c:extLst>
        </c:ser>
        <c:ser>
          <c:idx val="1"/>
          <c:order val="1"/>
          <c:tx>
            <c:strRef>
              <c:f>'Gráfico 17'!$A$54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6600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17'!$B$52:$F$52</c:f>
              <c:strCache>
                <c:ptCount val="5"/>
                <c:pt idx="0">
                  <c:v>Muy seguro/a</c:v>
                </c:pt>
                <c:pt idx="1">
                  <c:v>Seguro/a</c:v>
                </c:pt>
                <c:pt idx="2">
                  <c:v>Inseguro/a</c:v>
                </c:pt>
                <c:pt idx="3">
                  <c:v>Muy inseguro/a</c:v>
                </c:pt>
                <c:pt idx="4">
                  <c:v>Nunca sale solo/a de noche</c:v>
                </c:pt>
              </c:strCache>
            </c:strRef>
          </c:cat>
          <c:val>
            <c:numRef>
              <c:f>'Gráfico 17'!$B$54:$F$54</c:f>
              <c:numCache>
                <c:formatCode>0.0%</c:formatCode>
                <c:ptCount val="5"/>
                <c:pt idx="0">
                  <c:v>8.9038200353716377E-3</c:v>
                </c:pt>
                <c:pt idx="1">
                  <c:v>0.17056989814157503</c:v>
                </c:pt>
                <c:pt idx="2">
                  <c:v>0.29449462718018143</c:v>
                </c:pt>
                <c:pt idx="3">
                  <c:v>0.14767622551703286</c:v>
                </c:pt>
                <c:pt idx="4">
                  <c:v>0.37835615425166652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6F-4E9D-82D1-A26B021E3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530399"/>
        <c:axId val="128531647"/>
      </c:barChart>
      <c:catAx>
        <c:axId val="1285303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ES_tradnl"/>
                  <a:t>¿Usted qué tan seguro/a se siente caminando solo/a en su barrio de noche?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128531647"/>
        <c:crosses val="autoZero"/>
        <c:auto val="1"/>
        <c:lblAlgn val="ctr"/>
        <c:lblOffset val="100"/>
        <c:noMultiLvlLbl val="0"/>
      </c:catAx>
      <c:valAx>
        <c:axId val="1285316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ES_tradnl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128530399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CO">
                <a:latin typeface="Segoe UI" panose="020B0502040204020203" pitchFamily="34" charset="0"/>
                <a:cs typeface="Segoe UI" panose="020B0502040204020203" pitchFamily="34" charset="0"/>
              </a:rPr>
              <a:t>Personas en hogares con pobreza monetaria, según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17'!$A$59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D6009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17'!$B$58:$F$58</c:f>
              <c:strCache>
                <c:ptCount val="5"/>
                <c:pt idx="0">
                  <c:v>Muy seguro/a</c:v>
                </c:pt>
                <c:pt idx="1">
                  <c:v>Seguro/a</c:v>
                </c:pt>
                <c:pt idx="2">
                  <c:v>Inseguro/a</c:v>
                </c:pt>
                <c:pt idx="3">
                  <c:v>Muy inseguro/a</c:v>
                </c:pt>
                <c:pt idx="4">
                  <c:v>Nunca sale solo/a de noche</c:v>
                </c:pt>
              </c:strCache>
            </c:strRef>
          </c:cat>
          <c:val>
            <c:numRef>
              <c:f>'Gráfico 17'!$B$59:$F$59</c:f>
              <c:numCache>
                <c:formatCode>0.0%</c:formatCode>
                <c:ptCount val="5"/>
                <c:pt idx="0">
                  <c:v>1.0361875878627051E-2</c:v>
                </c:pt>
                <c:pt idx="1">
                  <c:v>0.26015960518163994</c:v>
                </c:pt>
                <c:pt idx="2">
                  <c:v>0.36550709834129252</c:v>
                </c:pt>
                <c:pt idx="3">
                  <c:v>0.17096451677632868</c:v>
                </c:pt>
                <c:pt idx="4">
                  <c:v>0.19300690382211177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D0-4B41-BD80-C381CD487446}"/>
            </c:ext>
          </c:extLst>
        </c:ser>
        <c:ser>
          <c:idx val="1"/>
          <c:order val="1"/>
          <c:tx>
            <c:strRef>
              <c:f>'Gráfico 17'!$A$60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6600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17'!$B$58:$F$58</c:f>
              <c:strCache>
                <c:ptCount val="5"/>
                <c:pt idx="0">
                  <c:v>Muy seguro/a</c:v>
                </c:pt>
                <c:pt idx="1">
                  <c:v>Seguro/a</c:v>
                </c:pt>
                <c:pt idx="2">
                  <c:v>Inseguro/a</c:v>
                </c:pt>
                <c:pt idx="3">
                  <c:v>Muy inseguro/a</c:v>
                </c:pt>
                <c:pt idx="4">
                  <c:v>Nunca sale solo/a de noche</c:v>
                </c:pt>
              </c:strCache>
            </c:strRef>
          </c:cat>
          <c:val>
            <c:numRef>
              <c:f>'Gráfico 17'!$B$60:$F$60</c:f>
              <c:numCache>
                <c:formatCode>0.0%</c:formatCode>
                <c:ptCount val="5"/>
                <c:pt idx="0">
                  <c:v>8.2876833874991982E-3</c:v>
                </c:pt>
                <c:pt idx="1">
                  <c:v>0.19295941440961245</c:v>
                </c:pt>
                <c:pt idx="2">
                  <c:v>0.3302603021157377</c:v>
                </c:pt>
                <c:pt idx="3">
                  <c:v>0.18421923053015987</c:v>
                </c:pt>
                <c:pt idx="4">
                  <c:v>0.28427336955699073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D0-4B41-BD80-C381CD487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971407"/>
        <c:axId val="2010956015"/>
      </c:barChart>
      <c:catAx>
        <c:axId val="20109714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¿Usted qué tan seguro/a se siente caminando solo/a en su barrio de noche?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0956015"/>
        <c:crosses val="autoZero"/>
        <c:auto val="1"/>
        <c:lblAlgn val="ctr"/>
        <c:lblOffset val="100"/>
        <c:noMultiLvlLbl val="0"/>
      </c:catAx>
      <c:valAx>
        <c:axId val="201095601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097140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CO"/>
              <a:t>Personas en hogares con pobreza monetaria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 18'!$B$31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6600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18'!$A$32:$A$41</c:f>
              <c:strCache>
                <c:ptCount val="10"/>
                <c:pt idx="0">
                  <c:v>Los latidos de su corazón a pesar de no haber realizado ningún esfuerzo fisico</c:v>
                </c:pt>
                <c:pt idx="1">
                  <c:v>Le fue imposible sentir sentimientos positivos</c:v>
                </c:pt>
                <c:pt idx="2">
                  <c:v>Soledad</c:v>
                </c:pt>
                <c:pt idx="3">
                  <c:v>Irritabilidad</c:v>
                </c:pt>
                <c:pt idx="4">
                  <c:v>Dificultades para dormir</c:v>
                </c:pt>
                <c:pt idx="5">
                  <c:v>Dolores de cabeza o estomacales</c:v>
                </c:pt>
                <c:pt idx="6">
                  <c:v>Tristeza</c:v>
                </c:pt>
                <c:pt idx="7">
                  <c:v>Cansancio</c:v>
                </c:pt>
                <c:pt idx="8">
                  <c:v>Ninguna de las anteriores</c:v>
                </c:pt>
                <c:pt idx="9">
                  <c:v>Preocupación o nerviosismo</c:v>
                </c:pt>
              </c:strCache>
            </c:strRef>
          </c:cat>
          <c:val>
            <c:numRef>
              <c:f>'Gráfico 18'!$B$32:$B$41</c:f>
              <c:numCache>
                <c:formatCode>0.0%</c:formatCode>
                <c:ptCount val="10"/>
                <c:pt idx="0">
                  <c:v>8.9952689425118297E-3</c:v>
                </c:pt>
                <c:pt idx="1">
                  <c:v>1.0467179495279765E-2</c:v>
                </c:pt>
                <c:pt idx="2">
                  <c:v>5.7415041919614732E-2</c:v>
                </c:pt>
                <c:pt idx="3">
                  <c:v>8.0146582634380584E-2</c:v>
                </c:pt>
                <c:pt idx="4">
                  <c:v>0.12702599770789127</c:v>
                </c:pt>
                <c:pt idx="5">
                  <c:v>0.11438897868947309</c:v>
                </c:pt>
                <c:pt idx="6">
                  <c:v>0.12521945566220472</c:v>
                </c:pt>
                <c:pt idx="7">
                  <c:v>0.16905267111398942</c:v>
                </c:pt>
                <c:pt idx="8">
                  <c:v>0.46887546852796658</c:v>
                </c:pt>
                <c:pt idx="9">
                  <c:v>0.39717657602950374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E-497A-9BB3-DAB89F1D998C}"/>
            </c:ext>
          </c:extLst>
        </c:ser>
        <c:ser>
          <c:idx val="1"/>
          <c:order val="1"/>
          <c:tx>
            <c:strRef>
              <c:f>'Gráfico 18'!$C$31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D6009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18'!$A$32:$A$41</c:f>
              <c:strCache>
                <c:ptCount val="10"/>
                <c:pt idx="0">
                  <c:v>Los latidos de su corazón a pesar de no haber realizado ningún esfuerzo fisico</c:v>
                </c:pt>
                <c:pt idx="1">
                  <c:v>Le fue imposible sentir sentimientos positivos</c:v>
                </c:pt>
                <c:pt idx="2">
                  <c:v>Soledad</c:v>
                </c:pt>
                <c:pt idx="3">
                  <c:v>Irritabilidad</c:v>
                </c:pt>
                <c:pt idx="4">
                  <c:v>Dificultades para dormir</c:v>
                </c:pt>
                <c:pt idx="5">
                  <c:v>Dolores de cabeza o estomacales</c:v>
                </c:pt>
                <c:pt idx="6">
                  <c:v>Tristeza</c:v>
                </c:pt>
                <c:pt idx="7">
                  <c:v>Cansancio</c:v>
                </c:pt>
                <c:pt idx="8">
                  <c:v>Ninguna de las anteriores</c:v>
                </c:pt>
                <c:pt idx="9">
                  <c:v>Preocupación o nerviosismo</c:v>
                </c:pt>
              </c:strCache>
            </c:strRef>
          </c:cat>
          <c:val>
            <c:numRef>
              <c:f>'Gráfico 18'!$C$32:$C$41</c:f>
              <c:numCache>
                <c:formatCode>0.0%</c:formatCode>
                <c:ptCount val="10"/>
                <c:pt idx="0">
                  <c:v>1.5241413359690592E-2</c:v>
                </c:pt>
                <c:pt idx="1">
                  <c:v>1.729453560307205E-2</c:v>
                </c:pt>
                <c:pt idx="2">
                  <c:v>9.381979609195025E-2</c:v>
                </c:pt>
                <c:pt idx="3">
                  <c:v>9.7877731820045361E-2</c:v>
                </c:pt>
                <c:pt idx="4">
                  <c:v>0.16809451254369126</c:v>
                </c:pt>
                <c:pt idx="5">
                  <c:v>0.18046477534655897</c:v>
                </c:pt>
                <c:pt idx="6">
                  <c:v>0.19466175334385177</c:v>
                </c:pt>
                <c:pt idx="7">
                  <c:v>0.20820302045682695</c:v>
                </c:pt>
                <c:pt idx="8">
                  <c:v>0.40279263272106813</c:v>
                </c:pt>
                <c:pt idx="9">
                  <c:v>0.43952371428654241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5E-497A-9BB3-DAB89F1D9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84125104"/>
        <c:axId val="1684128432"/>
      </c:barChart>
      <c:catAx>
        <c:axId val="16841251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ES_tradnl"/>
                  <a:t>Durante los últimos 7 días usted ha sentido…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1684128432"/>
        <c:crosses val="autoZero"/>
        <c:auto val="1"/>
        <c:lblAlgn val="ctr"/>
        <c:lblOffset val="100"/>
        <c:noMultiLvlLbl val="0"/>
      </c:catAx>
      <c:valAx>
        <c:axId val="1684128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ES_tradnl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168412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CO"/>
              <a:t>Personas en hogares sin pobreza monetaria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 18'!$G$31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6600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18'!$F$32:$F$41</c:f>
              <c:strCache>
                <c:ptCount val="10"/>
                <c:pt idx="0">
                  <c:v>Los latidos de su corazón a pesar de no haber realizado ningún esfuerzo fisico</c:v>
                </c:pt>
                <c:pt idx="1">
                  <c:v>Le fue imposible sentir sentimientos positivos</c:v>
                </c:pt>
                <c:pt idx="2">
                  <c:v>Soledad</c:v>
                </c:pt>
                <c:pt idx="3">
                  <c:v>Irritabilidad</c:v>
                </c:pt>
                <c:pt idx="4">
                  <c:v>Dolores de cabeza o estomacales</c:v>
                </c:pt>
                <c:pt idx="5">
                  <c:v>Dificultades para dormir</c:v>
                </c:pt>
                <c:pt idx="6">
                  <c:v>Tristeza</c:v>
                </c:pt>
                <c:pt idx="7">
                  <c:v>Cansancio</c:v>
                </c:pt>
                <c:pt idx="8">
                  <c:v>Preocupación o nerviosismo</c:v>
                </c:pt>
                <c:pt idx="9">
                  <c:v>Ninguna de las anteriores</c:v>
                </c:pt>
              </c:strCache>
            </c:strRef>
          </c:cat>
          <c:val>
            <c:numRef>
              <c:f>'Gráfico 18'!$G$32:$G$41</c:f>
              <c:numCache>
                <c:formatCode>0.0%</c:formatCode>
                <c:ptCount val="10"/>
                <c:pt idx="0">
                  <c:v>7.8929941121328416E-3</c:v>
                </c:pt>
                <c:pt idx="1">
                  <c:v>9.2883484438811142E-3</c:v>
                </c:pt>
                <c:pt idx="2">
                  <c:v>6.432666857068603E-2</c:v>
                </c:pt>
                <c:pt idx="3">
                  <c:v>7.2099097953457147E-2</c:v>
                </c:pt>
                <c:pt idx="4">
                  <c:v>9.3209391401754341E-2</c:v>
                </c:pt>
                <c:pt idx="5">
                  <c:v>0.12365076949483031</c:v>
                </c:pt>
                <c:pt idx="6">
                  <c:v>0.11984655271736222</c:v>
                </c:pt>
                <c:pt idx="7">
                  <c:v>0.15526374490032041</c:v>
                </c:pt>
                <c:pt idx="8">
                  <c:v>0.33896791032485768</c:v>
                </c:pt>
                <c:pt idx="9">
                  <c:v>0.52973362491235609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4-40BE-BC95-E7A970026935}"/>
            </c:ext>
          </c:extLst>
        </c:ser>
        <c:ser>
          <c:idx val="1"/>
          <c:order val="1"/>
          <c:tx>
            <c:strRef>
              <c:f>'Gráfico 18'!$H$31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D6009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18'!$F$32:$F$41</c:f>
              <c:strCache>
                <c:ptCount val="10"/>
                <c:pt idx="0">
                  <c:v>Los latidos de su corazón a pesar de no haber realizado ningún esfuerzo fisico</c:v>
                </c:pt>
                <c:pt idx="1">
                  <c:v>Le fue imposible sentir sentimientos positivos</c:v>
                </c:pt>
                <c:pt idx="2">
                  <c:v>Soledad</c:v>
                </c:pt>
                <c:pt idx="3">
                  <c:v>Irritabilidad</c:v>
                </c:pt>
                <c:pt idx="4">
                  <c:v>Dolores de cabeza o estomacales</c:v>
                </c:pt>
                <c:pt idx="5">
                  <c:v>Dificultades para dormir</c:v>
                </c:pt>
                <c:pt idx="6">
                  <c:v>Tristeza</c:v>
                </c:pt>
                <c:pt idx="7">
                  <c:v>Cansancio</c:v>
                </c:pt>
                <c:pt idx="8">
                  <c:v>Preocupación o nerviosismo</c:v>
                </c:pt>
                <c:pt idx="9">
                  <c:v>Ninguna de las anteriores</c:v>
                </c:pt>
              </c:strCache>
            </c:strRef>
          </c:cat>
          <c:val>
            <c:numRef>
              <c:f>'Gráfico 18'!$H$32:$H$41</c:f>
              <c:numCache>
                <c:formatCode>0.0%</c:formatCode>
                <c:ptCount val="10"/>
                <c:pt idx="0">
                  <c:v>1.7193382605256255E-2</c:v>
                </c:pt>
                <c:pt idx="1">
                  <c:v>1.7877903944165788E-2</c:v>
                </c:pt>
                <c:pt idx="2">
                  <c:v>9.7179168355404189E-2</c:v>
                </c:pt>
                <c:pt idx="3">
                  <c:v>0.10260007129320819</c:v>
                </c:pt>
                <c:pt idx="4">
                  <c:v>0.1532169173544804</c:v>
                </c:pt>
                <c:pt idx="5">
                  <c:v>0.16568878960912589</c:v>
                </c:pt>
                <c:pt idx="6">
                  <c:v>0.17637011917862766</c:v>
                </c:pt>
                <c:pt idx="7">
                  <c:v>0.19797160612588888</c:v>
                </c:pt>
                <c:pt idx="8">
                  <c:v>0.40725912240102741</c:v>
                </c:pt>
                <c:pt idx="9">
                  <c:v>0.43379120501058965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4-40BE-BC95-E7A970026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89382896"/>
        <c:axId val="1689385392"/>
      </c:barChart>
      <c:catAx>
        <c:axId val="16893828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ES_tradnl"/>
                  <a:t>Durante los últimos 7 días usted ha sentido…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1689385392"/>
        <c:crosses val="autoZero"/>
        <c:auto val="1"/>
        <c:lblAlgn val="ctr"/>
        <c:lblOffset val="100"/>
        <c:noMultiLvlLbl val="0"/>
      </c:catAx>
      <c:valAx>
        <c:axId val="1689385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ES_tradnl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168938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19'!$A$7</c:f>
              <c:strCache>
                <c:ptCount val="1"/>
                <c:pt idx="0">
                  <c:v>Hombre </c:v>
                </c:pt>
              </c:strCache>
            </c:strRef>
          </c:tx>
          <c:spPr>
            <a:solidFill>
              <a:srgbClr val="660066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0185067526415994E-16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A2-439D-BDB7-6B7D025ECE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19'!$B$6:$J$6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'Gráfico 19'!$B$7:$J$7</c:f>
              <c:numCache>
                <c:formatCode>0.0</c:formatCode>
                <c:ptCount val="9"/>
                <c:pt idx="0">
                  <c:v>26.9</c:v>
                </c:pt>
                <c:pt idx="1">
                  <c:v>24.9</c:v>
                </c:pt>
                <c:pt idx="2">
                  <c:v>22.2</c:v>
                </c:pt>
                <c:pt idx="3">
                  <c:v>20.5</c:v>
                </c:pt>
                <c:pt idx="4">
                  <c:v>18.100000000000001</c:v>
                </c:pt>
                <c:pt idx="6">
                  <c:v>19.600000000000001</c:v>
                </c:pt>
                <c:pt idx="7">
                  <c:v>17.899999999999999</c:v>
                </c:pt>
                <c:pt idx="8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2-439D-BDB7-6B7D025ECE71}"/>
            </c:ext>
          </c:extLst>
        </c:ser>
        <c:ser>
          <c:idx val="1"/>
          <c:order val="1"/>
          <c:tx>
            <c:strRef>
              <c:f>'Gráfico 19'!$A$8</c:f>
              <c:strCache>
                <c:ptCount val="1"/>
                <c:pt idx="0">
                  <c:v>Mujer </c:v>
                </c:pt>
              </c:strCache>
            </c:strRef>
          </c:tx>
          <c:spPr>
            <a:solidFill>
              <a:srgbClr val="D60093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0185067526415994E-16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A2-439D-BDB7-6B7D025ECE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19'!$B$6:$J$6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'Gráfico 19'!$B$8:$J$8</c:f>
              <c:numCache>
                <c:formatCode>0.0</c:formatCode>
                <c:ptCount val="9"/>
                <c:pt idx="0">
                  <c:v>26.1</c:v>
                </c:pt>
                <c:pt idx="1">
                  <c:v>23.8</c:v>
                </c:pt>
                <c:pt idx="2">
                  <c:v>21</c:v>
                </c:pt>
                <c:pt idx="3">
                  <c:v>19.2</c:v>
                </c:pt>
                <c:pt idx="4">
                  <c:v>17.2</c:v>
                </c:pt>
                <c:pt idx="6">
                  <c:v>18.7</c:v>
                </c:pt>
                <c:pt idx="7">
                  <c:v>17.100000000000001</c:v>
                </c:pt>
                <c:pt idx="8">
                  <c:v>17.899999999999999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A2-439D-BDB7-6B7D025EC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7032224"/>
        <c:axId val="285717600"/>
      </c:barChart>
      <c:lineChart>
        <c:grouping val="standard"/>
        <c:varyColors val="0"/>
        <c:ser>
          <c:idx val="2"/>
          <c:order val="2"/>
          <c:tx>
            <c:strRef>
              <c:f>'Gráfico 19'!$A$9</c:f>
              <c:strCache>
                <c:ptCount val="1"/>
                <c:pt idx="0">
                  <c:v>Brecha (M-H)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5.0485564304461683E-3"/>
                  <c:y val="6.909813356663750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A2-439D-BDB7-6B7D025ECE71}"/>
                </c:ext>
              </c:extLst>
            </c:dLbl>
            <c:dLbl>
              <c:idx val="4"/>
              <c:layout>
                <c:manualLayout>
                  <c:x val="-2.6895888013998351E-2"/>
                  <c:y val="-5.8692038495188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A2-439D-BDB7-6B7D025ECE71}"/>
                </c:ext>
              </c:extLst>
            </c:dLbl>
            <c:dLbl>
              <c:idx val="8"/>
              <c:layout>
                <c:manualLayout>
                  <c:x val="-3.6895888013998353E-2"/>
                  <c:y val="-5.4062408865558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A2-439D-BDB7-6B7D025ECE71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19'!$B$6:$J$6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'Gráfico 19'!$B$9:$J$9</c:f>
              <c:numCache>
                <c:formatCode>0.0</c:formatCode>
                <c:ptCount val="9"/>
                <c:pt idx="0">
                  <c:v>-0.79999999999999716</c:v>
                </c:pt>
                <c:pt idx="1">
                  <c:v>-1.0999999999999979</c:v>
                </c:pt>
                <c:pt idx="2">
                  <c:v>-1.1999999999999993</c:v>
                </c:pt>
                <c:pt idx="3">
                  <c:v>-1.3000000000000007</c:v>
                </c:pt>
                <c:pt idx="4">
                  <c:v>-0.90000000000000213</c:v>
                </c:pt>
                <c:pt idx="6">
                  <c:v>-0.90000000000000213</c:v>
                </c:pt>
                <c:pt idx="7">
                  <c:v>-0.79999999999999716</c:v>
                </c:pt>
                <c:pt idx="8">
                  <c:v>-0.40000000000000213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4A2-439D-BDB7-6B7D025EC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601008"/>
        <c:axId val="358589360"/>
      </c:lineChart>
      <c:catAx>
        <c:axId val="2067032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ES_tradnl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285717600"/>
        <c:crosses val="autoZero"/>
        <c:auto val="1"/>
        <c:lblAlgn val="ctr"/>
        <c:lblOffset val="100"/>
        <c:noMultiLvlLbl val="0"/>
      </c:catAx>
      <c:valAx>
        <c:axId val="2857176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CO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2067032224"/>
        <c:crosses val="autoZero"/>
        <c:crossBetween val="between"/>
      </c:valAx>
      <c:valAx>
        <c:axId val="3585893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CO"/>
                  <a:t>Puntos porcentuales (p.p.)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358601008"/>
        <c:crosses val="max"/>
        <c:crossBetween val="between"/>
      </c:valAx>
      <c:catAx>
        <c:axId val="358601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8589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chemeClr val="tx1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20'!$C$4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66206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20'!$A$5:$B$10</c:f>
              <c:multiLvlStrCache>
                <c:ptCount val="6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</c:lvl>
                <c:lvl>
                  <c:pt idx="0">
                    <c:v>Nacional</c:v>
                  </c:pt>
                  <c:pt idx="2">
                    <c:v>Cabeceras</c:v>
                  </c:pt>
                  <c:pt idx="4">
                    <c:v>Centros poblados y rural disperso</c:v>
                  </c:pt>
                </c:lvl>
              </c:multiLvlStrCache>
            </c:multiLvlStrRef>
          </c:cat>
          <c:val>
            <c:numRef>
              <c:f>'Gráfico 20'!$C$5:$C$10</c:f>
              <c:numCache>
                <c:formatCode>0.0</c:formatCode>
                <c:ptCount val="6"/>
                <c:pt idx="0">
                  <c:v>17.899999999999999</c:v>
                </c:pt>
                <c:pt idx="1">
                  <c:v>18.3</c:v>
                </c:pt>
                <c:pt idx="2">
                  <c:v>12.4</c:v>
                </c:pt>
                <c:pt idx="3">
                  <c:v>12.3</c:v>
                </c:pt>
                <c:pt idx="4">
                  <c:v>34.700000000000003</c:v>
                </c:pt>
                <c:pt idx="5">
                  <c:v>36.9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4-4981-890F-9EF4D3ED11B0}"/>
            </c:ext>
          </c:extLst>
        </c:ser>
        <c:ser>
          <c:idx val="1"/>
          <c:order val="1"/>
          <c:tx>
            <c:strRef>
              <c:f>'Gráfico 20'!$D$4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83F9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20'!$A$5:$B$10</c:f>
              <c:multiLvlStrCache>
                <c:ptCount val="6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</c:lvl>
                <c:lvl>
                  <c:pt idx="0">
                    <c:v>Nacional</c:v>
                  </c:pt>
                  <c:pt idx="2">
                    <c:v>Cabeceras</c:v>
                  </c:pt>
                  <c:pt idx="4">
                    <c:v>Centros poblados y rural disperso</c:v>
                  </c:pt>
                </c:lvl>
              </c:multiLvlStrCache>
            </c:multiLvlStrRef>
          </c:cat>
          <c:val>
            <c:numRef>
              <c:f>'Gráfico 20'!$D$5:$D$10</c:f>
              <c:numCache>
                <c:formatCode>0.0</c:formatCode>
                <c:ptCount val="6"/>
                <c:pt idx="0">
                  <c:v>17.100000000000001</c:v>
                </c:pt>
                <c:pt idx="1">
                  <c:v>17.899999999999999</c:v>
                </c:pt>
                <c:pt idx="2">
                  <c:v>12.3</c:v>
                </c:pt>
                <c:pt idx="3">
                  <c:v>12.6</c:v>
                </c:pt>
                <c:pt idx="4">
                  <c:v>34.299999999999997</c:v>
                </c:pt>
                <c:pt idx="5">
                  <c:v>37.299999999999997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F4-4981-890F-9EF4D3ED1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110687"/>
        <c:axId val="990666383"/>
      </c:barChart>
      <c:catAx>
        <c:axId val="9901106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Año</a:t>
                </a:r>
              </a:p>
              <a:p>
                <a:pPr>
                  <a:defRPr/>
                </a:pPr>
                <a:r>
                  <a:rPr lang="es-ES_tradnl"/>
                  <a:t>Dominio geográfico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0666383"/>
        <c:crosses val="autoZero"/>
        <c:auto val="1"/>
        <c:lblAlgn val="ctr"/>
        <c:lblOffset val="100"/>
        <c:noMultiLvlLbl val="0"/>
      </c:catAx>
      <c:valAx>
        <c:axId val="99066638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0110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'Gráfico 21'!$A$3</c:f>
              <c:strCache>
                <c:ptCount val="1"/>
                <c:pt idx="0">
                  <c:v>IMP Total 2019 Vs 2020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D60093"/>
              </a:solidFill>
              <a:ln w="9525">
                <a:solidFill>
                  <a:srgbClr val="D60093"/>
                </a:solidFill>
              </a:ln>
              <a:effectLst/>
            </c:spPr>
          </c:marker>
          <c:dPt>
            <c:idx val="33"/>
            <c:marker>
              <c:symbol val="circle"/>
              <c:size val="5"/>
              <c:spPr>
                <a:solidFill>
                  <a:srgbClr val="00FF00"/>
                </a:solidFill>
                <a:ln w="9525">
                  <a:solidFill>
                    <a:srgbClr val="00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B1F-4928-A8E5-98960D290FB9}"/>
              </c:ext>
            </c:extLst>
          </c:dPt>
          <c:dLbls>
            <c:dLbl>
              <c:idx val="0"/>
              <c:layout>
                <c:manualLayout>
                  <c:x val="5.4692204057849692E-2"/>
                  <c:y val="6.8824374397305085E-2"/>
                </c:manualLayout>
              </c:layout>
              <c:tx>
                <c:strRef>
                  <c:f>'Gráfico 21'!$A$5</c:f>
                  <c:strCache>
                    <c:ptCount val="1"/>
                    <c:pt idx="0">
                      <c:v>Antioquia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{40822655-7873-0045-B533-B88C2E957775}</c15:txfldGUID>
                      <c15:f>'Gráfico 21'!$A$5</c15:f>
                      <c15:dlblFieldTableCache>
                        <c:ptCount val="1"/>
                        <c:pt idx="0">
                          <c:v>Antioquia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FB1F-4928-A8E5-98960D290FB9}"/>
                </c:ext>
              </c:extLst>
            </c:dLbl>
            <c:dLbl>
              <c:idx val="1"/>
              <c:layout>
                <c:manualLayout>
                  <c:x val="4.1363890700286624E-3"/>
                  <c:y val="2.8499963672543458E-2"/>
                </c:manualLayout>
              </c:layout>
              <c:tx>
                <c:strRef>
                  <c:f>'Gráfico 21'!$A$6</c:f>
                  <c:strCache>
                    <c:ptCount val="1"/>
                    <c:pt idx="0">
                      <c:v>Atlántico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{3A0510ED-FAF2-2948-A741-7990E0A32830}</c15:txfldGUID>
                      <c15:f>'Gráfico 21'!$A$6</c15:f>
                      <c15:dlblFieldTableCache>
                        <c:ptCount val="1"/>
                        <c:pt idx="0">
                          <c:v>Atlántico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FB1F-4928-A8E5-98960D290FB9}"/>
                </c:ext>
              </c:extLst>
            </c:dLbl>
            <c:dLbl>
              <c:idx val="2"/>
              <c:layout>
                <c:manualLayout>
                  <c:x val="-0.1057865310777507"/>
                  <c:y val="6.9082880501045042E-3"/>
                </c:manualLayout>
              </c:layout>
              <c:tx>
                <c:strRef>
                  <c:f>'Gráfico 21'!$A$7</c:f>
                  <c:strCache>
                    <c:ptCount val="1"/>
                    <c:pt idx="0">
                      <c:v>Bogotá D.C.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{13D73236-98B3-8A45-A736-F98D2D12C8BC}</c15:txfldGUID>
                      <c15:f>'Gráfico 21'!$A$7</c15:f>
                      <c15:dlblFieldTableCache>
                        <c:ptCount val="1"/>
                        <c:pt idx="0">
                          <c:v>Bogotá D.C.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FB1F-4928-A8E5-98960D290FB9}"/>
                </c:ext>
              </c:extLst>
            </c:dLbl>
            <c:dLbl>
              <c:idx val="3"/>
              <c:tx>
                <c:strRef>
                  <c:f>'Gráfico 21'!$A$8</c:f>
                  <c:strCache>
                    <c:ptCount val="1"/>
                    <c:pt idx="0">
                      <c:v>Bolívar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{28C07FCA-5A43-E744-BA76-B2DE71F7A4C7}</c15:txfldGUID>
                      <c15:f>'Gráfico 21'!$A$8</c15:f>
                      <c15:dlblFieldTableCache>
                        <c:ptCount val="1"/>
                        <c:pt idx="0">
                          <c:v>Bolívar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FB1F-4928-A8E5-98960D290FB9}"/>
                </c:ext>
              </c:extLst>
            </c:dLbl>
            <c:dLbl>
              <c:idx val="4"/>
              <c:layout>
                <c:manualLayout>
                  <c:x val="-0.10073316483863338"/>
                  <c:y val="-7.3497075219500954E-2"/>
                </c:manualLayout>
              </c:layout>
              <c:tx>
                <c:strRef>
                  <c:f>'Gráfico 21'!$A$9</c:f>
                  <c:strCache>
                    <c:ptCount val="1"/>
                    <c:pt idx="0">
                      <c:v>Boyacá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{5BDC09D1-2E2C-FE47-B3B4-2313BF50A452}</c15:txfldGUID>
                      <c15:f>'Gráfico 21'!$A$9</c15:f>
                      <c15:dlblFieldTableCache>
                        <c:ptCount val="1"/>
                        <c:pt idx="0">
                          <c:v>Boyacá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FB1F-4928-A8E5-98960D290FB9}"/>
                </c:ext>
              </c:extLst>
            </c:dLbl>
            <c:dLbl>
              <c:idx val="5"/>
              <c:layout>
                <c:manualLayout>
                  <c:x val="-0.11254177602799653"/>
                  <c:y val="-0.1434488918051911"/>
                </c:manualLayout>
              </c:layout>
              <c:tx>
                <c:strRef>
                  <c:f>'Gráfico 21'!$A$10</c:f>
                  <c:strCache>
                    <c:ptCount val="1"/>
                    <c:pt idx="0">
                      <c:v>Caldas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{126F8679-22B0-4D4C-AB66-FCCC8B5D9EA3}</c15:txfldGUID>
                      <c15:f>'Gráfico 21'!$A$10</c15:f>
                      <c15:dlblFieldTableCache>
                        <c:ptCount val="1"/>
                        <c:pt idx="0">
                          <c:v>Caldas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FB1F-4928-A8E5-98960D290FB9}"/>
                </c:ext>
              </c:extLst>
            </c:dLbl>
            <c:dLbl>
              <c:idx val="6"/>
              <c:layout>
                <c:manualLayout>
                  <c:x val="-8.1976404879712653E-2"/>
                  <c:y val="-1.8189316291117964E-2"/>
                </c:manualLayout>
              </c:layout>
              <c:tx>
                <c:strRef>
                  <c:f>'Gráfico 21'!$A$11</c:f>
                  <c:strCache>
                    <c:ptCount val="1"/>
                    <c:pt idx="0">
                      <c:v>Caquetá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{5EC594DF-23D7-504B-9D20-D48A20DCDDD6}</c15:txfldGUID>
                      <c15:f>'Gráfico 21'!$A$11</c15:f>
                      <c15:dlblFieldTableCache>
                        <c:ptCount val="1"/>
                        <c:pt idx="0">
                          <c:v>Caquetá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FB1F-4928-A8E5-98960D290FB9}"/>
                </c:ext>
              </c:extLst>
            </c:dLbl>
            <c:dLbl>
              <c:idx val="7"/>
              <c:layout>
                <c:manualLayout>
                  <c:x val="-9.4917806767340782E-2"/>
                  <c:y val="-7.2943851946843496E-2"/>
                </c:manualLayout>
              </c:layout>
              <c:tx>
                <c:strRef>
                  <c:f>'Gráfico 21'!$A$12</c:f>
                  <c:strCache>
                    <c:ptCount val="1"/>
                    <c:pt idx="0">
                      <c:v>Cauca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{98C61EFB-93CD-F245-88C0-F4ED585A7F05}</c15:txfldGUID>
                      <c15:f>'Gráfico 21'!$A$12</c15:f>
                      <c15:dlblFieldTableCache>
                        <c:ptCount val="1"/>
                        <c:pt idx="0">
                          <c:v>Cauca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FB1F-4928-A8E5-98960D290FB9}"/>
                </c:ext>
              </c:extLst>
            </c:dLbl>
            <c:dLbl>
              <c:idx val="8"/>
              <c:layout>
                <c:manualLayout>
                  <c:x val="-3.4954396744389951E-2"/>
                  <c:y val="-9.0203783023665884E-2"/>
                </c:manualLayout>
              </c:layout>
              <c:tx>
                <c:strRef>
                  <c:f>'Gráfico 21'!$A$13</c:f>
                  <c:strCache>
                    <c:ptCount val="1"/>
                    <c:pt idx="0">
                      <c:v>Cesar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{8CFD9B86-DFD2-D142-A57A-C73A9356680D}</c15:txfldGUID>
                      <c15:f>'Gráfico 21'!$A$13</c15:f>
                      <c15:dlblFieldTableCache>
                        <c:ptCount val="1"/>
                        <c:pt idx="0">
                          <c:v>Cesar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FB1F-4928-A8E5-98960D290FB9}"/>
                </c:ext>
              </c:extLst>
            </c:dLbl>
            <c:dLbl>
              <c:idx val="9"/>
              <c:tx>
                <c:strRef>
                  <c:f>'Gráfico 21'!$A$14</c:f>
                  <c:strCache>
                    <c:ptCount val="1"/>
                    <c:pt idx="0">
                      <c:v>Córdoba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{363E28D5-DFA1-B34A-B28C-23F665D0FD84}</c15:txfldGUID>
                      <c15:f>'Gráfico 21'!$A$14</c15:f>
                      <c15:dlblFieldTableCache>
                        <c:ptCount val="1"/>
                        <c:pt idx="0">
                          <c:v>Córdoba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FB1F-4928-A8E5-98960D290FB9}"/>
                </c:ext>
              </c:extLst>
            </c:dLbl>
            <c:dLbl>
              <c:idx val="10"/>
              <c:layout>
                <c:manualLayout>
                  <c:x val="-0.13820734567161305"/>
                  <c:y val="-3.5544688655019432E-2"/>
                </c:manualLayout>
              </c:layout>
              <c:tx>
                <c:strRef>
                  <c:f>'Gráfico 21'!$A$15</c:f>
                  <c:strCache>
                    <c:ptCount val="1"/>
                    <c:pt idx="0">
                      <c:v>Cundinamarca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{D99D5E7D-AD9C-3B43-954F-C693AD317539}</c15:txfldGUID>
                      <c15:f>'Gráfico 21'!$A$15</c15:f>
                      <c15:dlblFieldTableCache>
                        <c:ptCount val="1"/>
                        <c:pt idx="0">
                          <c:v>Cundinamarca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FB1F-4928-A8E5-98960D290FB9}"/>
                </c:ext>
              </c:extLst>
            </c:dLbl>
            <c:dLbl>
              <c:idx val="11"/>
              <c:tx>
                <c:strRef>
                  <c:f>'Gráfico 21'!$A$16</c:f>
                  <c:strCache>
                    <c:ptCount val="1"/>
                    <c:pt idx="0">
                      <c:v>Chocó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{A3C254A7-CCCD-7E4D-8E36-BEF4BB7D463A}</c15:txfldGUID>
                      <c15:f>'Gráfico 21'!$A$16</c15:f>
                      <c15:dlblFieldTableCache>
                        <c:ptCount val="1"/>
                        <c:pt idx="0">
                          <c:v>Chocó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FB1F-4928-A8E5-98960D290FB9}"/>
                </c:ext>
              </c:extLst>
            </c:dLbl>
            <c:dLbl>
              <c:idx val="12"/>
              <c:layout>
                <c:manualLayout>
                  <c:x val="-3.9858592188369039E-3"/>
                  <c:y val="-4.7083745713782099E-3"/>
                </c:manualLayout>
              </c:layout>
              <c:tx>
                <c:strRef>
                  <c:f>'Gráfico 21'!$A$17</c:f>
                  <c:strCache>
                    <c:ptCount val="1"/>
                    <c:pt idx="0">
                      <c:v>Huila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{B34B94BA-FE5F-C743-A279-79911703D5F3}</c15:txfldGUID>
                      <c15:f>'Gráfico 21'!$A$17</c15:f>
                      <c15:dlblFieldTableCache>
                        <c:ptCount val="1"/>
                        <c:pt idx="0">
                          <c:v>Huila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FB1F-4928-A8E5-98960D290FB9}"/>
                </c:ext>
              </c:extLst>
            </c:dLbl>
            <c:dLbl>
              <c:idx val="13"/>
              <c:tx>
                <c:strRef>
                  <c:f>'Gráfico 21'!$A$18</c:f>
                  <c:strCache>
                    <c:ptCount val="1"/>
                    <c:pt idx="0">
                      <c:v>La Guajira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{13310C49-33C0-A64C-AE2E-69D1514134CC}</c15:txfldGUID>
                      <c15:f>'Gráfico 21'!$A$18</c15:f>
                      <c15:dlblFieldTableCache>
                        <c:ptCount val="1"/>
                        <c:pt idx="0">
                          <c:v>La Guajira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FB1F-4928-A8E5-98960D290FB9}"/>
                </c:ext>
              </c:extLst>
            </c:dLbl>
            <c:dLbl>
              <c:idx val="14"/>
              <c:layout>
                <c:manualLayout>
                  <c:x val="-3.7764364435430964E-2"/>
                  <c:y val="2.8499963672543371E-2"/>
                </c:manualLayout>
              </c:layout>
              <c:tx>
                <c:strRef>
                  <c:f>'Gráfico 21'!$A$19</c:f>
                  <c:strCache>
                    <c:ptCount val="1"/>
                    <c:pt idx="0">
                      <c:v>Magdalena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{5E8313FC-506C-5F4D-BC70-A6226801C710}</c15:txfldGUID>
                      <c15:f>'Gráfico 21'!$A$19</c15:f>
                      <c15:dlblFieldTableCache>
                        <c:ptCount val="1"/>
                        <c:pt idx="0">
                          <c:v>Magdalena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FB1F-4928-A8E5-98960D290FB9}"/>
                </c:ext>
              </c:extLst>
            </c:dLbl>
            <c:dLbl>
              <c:idx val="15"/>
              <c:tx>
                <c:strRef>
                  <c:f>'Gráfico 21'!$A$20</c:f>
                  <c:strCache>
                    <c:ptCount val="1"/>
                    <c:pt idx="0">
                      <c:v>Meta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{F7DF6E3A-6724-3541-99AC-D96DA797352B}</c15:txfldGUID>
                      <c15:f>'Gráfico 21'!$A$20</c15:f>
                      <c15:dlblFieldTableCache>
                        <c:ptCount val="1"/>
                        <c:pt idx="0">
                          <c:v>Meta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FB1F-4928-A8E5-98960D290FB9}"/>
                </c:ext>
              </c:extLst>
            </c:dLbl>
            <c:dLbl>
              <c:idx val="16"/>
              <c:layout>
                <c:manualLayout>
                  <c:x val="-1.0755537207600736E-2"/>
                  <c:y val="2.0898653493403252E-2"/>
                </c:manualLayout>
              </c:layout>
              <c:tx>
                <c:strRef>
                  <c:f>'Gráfico 21'!$A$21</c:f>
                  <c:strCache>
                    <c:ptCount val="1"/>
                    <c:pt idx="0">
                      <c:v>Nariño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{59AC2806-A688-C145-A5C1-4A7743D5DC53}</c15:txfldGUID>
                      <c15:f>'Gráfico 21'!$A$21</c15:f>
                      <c15:dlblFieldTableCache>
                        <c:ptCount val="1"/>
                        <c:pt idx="0">
                          <c:v>Nariño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FB1F-4928-A8E5-98960D290FB9}"/>
                </c:ext>
              </c:extLst>
            </c:dLbl>
            <c:dLbl>
              <c:idx val="17"/>
              <c:layout>
                <c:manualLayout>
                  <c:x val="-0.13946608068400029"/>
                  <c:y val="-1.957386866120902E-4"/>
                </c:manualLayout>
              </c:layout>
              <c:tx>
                <c:strRef>
                  <c:f>'Gráfico 21'!$A$22</c:f>
                  <c:strCache>
                    <c:ptCount val="1"/>
                    <c:pt idx="0">
                      <c:v>Norte de Santander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{AF1841CF-1632-CE41-8120-4D2C55C044ED}</c15:txfldGUID>
                      <c15:f>'Gráfico 21'!$A$22</c15:f>
                      <c15:dlblFieldTableCache>
                        <c:ptCount val="1"/>
                        <c:pt idx="0">
                          <c:v>Norte de Santander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FB1F-4928-A8E5-98960D290FB9}"/>
                </c:ext>
              </c:extLst>
            </c:dLbl>
            <c:dLbl>
              <c:idx val="18"/>
              <c:layout>
                <c:manualLayout>
                  <c:x val="-6.5463708305776693E-3"/>
                  <c:y val="3.3244011993103749E-2"/>
                </c:manualLayout>
              </c:layout>
              <c:tx>
                <c:strRef>
                  <c:f>'Gráfico 21'!$A$23</c:f>
                  <c:strCache>
                    <c:ptCount val="1"/>
                    <c:pt idx="0">
                      <c:v>Quindío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{08972D5C-62DD-494B-B987-93F8536C0D88}</c15:txfldGUID>
                      <c15:f>'Gráfico 21'!$A$23</c15:f>
                      <c15:dlblFieldTableCache>
                        <c:ptCount val="1"/>
                        <c:pt idx="0">
                          <c:v>Quindío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FB1F-4928-A8E5-98960D290FB9}"/>
                </c:ext>
              </c:extLst>
            </c:dLbl>
            <c:dLbl>
              <c:idx val="19"/>
              <c:layout>
                <c:manualLayout>
                  <c:x val="3.6431463677759866E-3"/>
                  <c:y val="1.0671120344365612E-2"/>
                </c:manualLayout>
              </c:layout>
              <c:tx>
                <c:strRef>
                  <c:f>'Gráfico 21'!$A$24</c:f>
                  <c:strCache>
                    <c:ptCount val="1"/>
                    <c:pt idx="0">
                      <c:v>Risaralda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{6FCF3CA0-CFDC-5444-BCD4-4907ABFC3864}</c15:txfldGUID>
                      <c15:f>'Gráfico 21'!$A$24</c15:f>
                      <c15:dlblFieldTableCache>
                        <c:ptCount val="1"/>
                        <c:pt idx="0">
                          <c:v>Risaralda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FB1F-4928-A8E5-98960D290FB9}"/>
                </c:ext>
              </c:extLst>
            </c:dLbl>
            <c:dLbl>
              <c:idx val="20"/>
              <c:layout>
                <c:manualLayout>
                  <c:x val="-0.14071544181977255"/>
                  <c:y val="-0.40733778069408"/>
                </c:manualLayout>
              </c:layout>
              <c:tx>
                <c:strRef>
                  <c:f>'Gráfico 21'!$A$25</c:f>
                  <c:strCache>
                    <c:ptCount val="1"/>
                    <c:pt idx="0">
                      <c:v>Santander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{CB365512-FBBD-8C43-BCE1-93EDED25B8B6}</c15:txfldGUID>
                      <c15:f>'Gráfico 21'!$A$25</c15:f>
                      <c15:dlblFieldTableCache>
                        <c:ptCount val="1"/>
                        <c:pt idx="0">
                          <c:v>Santander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FB1F-4928-A8E5-98960D290FB9}"/>
                </c:ext>
              </c:extLst>
            </c:dLbl>
            <c:dLbl>
              <c:idx val="21"/>
              <c:layout>
                <c:manualLayout>
                  <c:x val="-5.4880337446041819E-3"/>
                  <c:y val="8.422179957441777E-3"/>
                </c:manualLayout>
              </c:layout>
              <c:tx>
                <c:strRef>
                  <c:f>'Gráfico 21'!$A$26</c:f>
                  <c:strCache>
                    <c:ptCount val="1"/>
                    <c:pt idx="0">
                      <c:v>Sucre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{46CB939E-B56B-A247-A32C-33BE909D68D8}</c15:txfldGUID>
                      <c15:f>'Gráfico 21'!$A$26</c15:f>
                      <c15:dlblFieldTableCache>
                        <c:ptCount val="1"/>
                        <c:pt idx="0">
                          <c:v>Sucre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FB1F-4928-A8E5-98960D290FB9}"/>
                </c:ext>
              </c:extLst>
            </c:dLbl>
            <c:dLbl>
              <c:idx val="22"/>
              <c:layout>
                <c:manualLayout>
                  <c:x val="-2.1806348958046486E-2"/>
                  <c:y val="1.901186703142297E-2"/>
                </c:manualLayout>
              </c:layout>
              <c:tx>
                <c:strRef>
                  <c:f>'Gráfico 21'!$A$27</c:f>
                  <c:strCache>
                    <c:ptCount val="1"/>
                    <c:pt idx="0">
                      <c:v>Tolima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{E9C5BFCA-21FB-BE4B-8CE1-410C9B9E1B97}</c15:txfldGUID>
                      <c15:f>'Gráfico 21'!$A$27</c15:f>
                      <c15:dlblFieldTableCache>
                        <c:ptCount val="1"/>
                        <c:pt idx="0">
                          <c:v>Tolima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FB1F-4928-A8E5-98960D290FB9}"/>
                </c:ext>
              </c:extLst>
            </c:dLbl>
            <c:dLbl>
              <c:idx val="23"/>
              <c:layout>
                <c:manualLayout>
                  <c:x val="-0.11451017517000271"/>
                  <c:y val="-4.361909625132312E-3"/>
                </c:manualLayout>
              </c:layout>
              <c:tx>
                <c:strRef>
                  <c:f>'Gráfico 21'!$A$28</c:f>
                  <c:strCache>
                    <c:ptCount val="1"/>
                    <c:pt idx="0">
                      <c:v>Valle del Cauca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{1D81CD29-3D63-FB47-B281-ED0C08175706}</c15:txfldGUID>
                      <c15:f>'Gráfico 21'!$A$28</c15:f>
                      <c15:dlblFieldTableCache>
                        <c:ptCount val="1"/>
                        <c:pt idx="0">
                          <c:v>Valle del Cauca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FB1F-4928-A8E5-98960D290FB9}"/>
                </c:ext>
              </c:extLst>
            </c:dLbl>
            <c:dLbl>
              <c:idx val="24"/>
              <c:layout>
                <c:manualLayout>
                  <c:x val="0.3134096675415573"/>
                  <c:y val="-6.0115558471857768E-2"/>
                </c:manualLayout>
              </c:layout>
              <c:tx>
                <c:strRef>
                  <c:f>'Gráfico 21'!$A$29</c:f>
                  <c:strCache>
                    <c:ptCount val="1"/>
                    <c:pt idx="0">
                      <c:v>Arauca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{A34594FF-39A4-D149-AF2E-A98CA7C9F0C7}</c15:txfldGUID>
                      <c15:f>'Gráfico 21'!$A$29</c15:f>
                      <c15:dlblFieldTableCache>
                        <c:ptCount val="1"/>
                        <c:pt idx="0">
                          <c:v>Arauca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FB1F-4928-A8E5-98960D290FB9}"/>
                </c:ext>
              </c:extLst>
            </c:dLbl>
            <c:dLbl>
              <c:idx val="25"/>
              <c:layout>
                <c:manualLayout>
                  <c:x val="-3.6958723118099175E-2"/>
                  <c:y val="-2.7562920742454856E-2"/>
                </c:manualLayout>
              </c:layout>
              <c:tx>
                <c:strRef>
                  <c:f>'Gráfico 21'!$A$30</c:f>
                  <c:strCache>
                    <c:ptCount val="1"/>
                    <c:pt idx="0">
                      <c:v>Casanare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{BFCAAC07-4CD6-7C41-BB44-5B3526640BBE}</c15:txfldGUID>
                      <c15:f>'Gráfico 21'!$A$30</c15:f>
                      <c15:dlblFieldTableCache>
                        <c:ptCount val="1"/>
                        <c:pt idx="0">
                          <c:v>Casanare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FB1F-4928-A8E5-98960D290FB9}"/>
                </c:ext>
              </c:extLst>
            </c:dLbl>
            <c:dLbl>
              <c:idx val="26"/>
              <c:layout>
                <c:manualLayout>
                  <c:x val="9.272222222222222E-2"/>
                  <c:y val="2.3217774861475648E-2"/>
                </c:manualLayout>
              </c:layout>
              <c:tx>
                <c:strRef>
                  <c:f>'Gráfico 21'!$A$31</c:f>
                  <c:strCache>
                    <c:ptCount val="1"/>
                    <c:pt idx="0">
                      <c:v>Putumayo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{4DF286DE-731D-5F42-85BB-03F2A1F781A3}</c15:txfldGUID>
                      <c15:f>'Gráfico 21'!$A$31</c15:f>
                      <c15:dlblFieldTableCache>
                        <c:ptCount val="1"/>
                        <c:pt idx="0">
                          <c:v>Putumayo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FB1F-4928-A8E5-98960D290FB9}"/>
                </c:ext>
              </c:extLst>
            </c:dLbl>
            <c:dLbl>
              <c:idx val="27"/>
              <c:layout>
                <c:manualLayout>
                  <c:x val="-6.934673892087885E-2"/>
                  <c:y val="6.9012395277453037E-2"/>
                </c:manualLayout>
              </c:layout>
              <c:tx>
                <c:strRef>
                  <c:f>'Gráfico 21'!$A$32</c:f>
                  <c:strCache>
                    <c:ptCount val="1"/>
                    <c:pt idx="0">
                      <c:v>San Andrés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{F6DADDEE-BFDF-BC48-A705-2EA43993AA1F}</c15:txfldGUID>
                      <c15:f>'Gráfico 21'!$A$32</c15:f>
                      <c15:dlblFieldTableCache>
                        <c:ptCount val="1"/>
                        <c:pt idx="0">
                          <c:v>San Andrés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FB1F-4928-A8E5-98960D290FB9}"/>
                </c:ext>
              </c:extLst>
            </c:dLbl>
            <c:dLbl>
              <c:idx val="28"/>
              <c:tx>
                <c:strRef>
                  <c:f>'Gráfico 21'!$A$33</c:f>
                  <c:strCache>
                    <c:ptCount val="1"/>
                    <c:pt idx="0">
                      <c:v>Amazonas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{0B9A1169-4523-7642-9204-84712D09C838}</c15:txfldGUID>
                      <c15:f>'Gráfico 21'!$A$33</c15:f>
                      <c15:dlblFieldTableCache>
                        <c:ptCount val="1"/>
                        <c:pt idx="0">
                          <c:v>Amazonas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FB1F-4928-A8E5-98960D290FB9}"/>
                </c:ext>
              </c:extLst>
            </c:dLbl>
            <c:dLbl>
              <c:idx val="29"/>
              <c:tx>
                <c:strRef>
                  <c:f>'Gráfico 21'!$A$34</c:f>
                  <c:strCache>
                    <c:ptCount val="1"/>
                    <c:pt idx="0">
                      <c:v>Guainía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{50355525-F02C-E645-B59E-1D41EAC76C89}</c15:txfldGUID>
                      <c15:f>'Gráfico 21'!$A$34</c15:f>
                      <c15:dlblFieldTableCache>
                        <c:ptCount val="1"/>
                        <c:pt idx="0">
                          <c:v>Guainía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FB1F-4928-A8E5-98960D290FB9}"/>
                </c:ext>
              </c:extLst>
            </c:dLbl>
            <c:dLbl>
              <c:idx val="30"/>
              <c:layout>
                <c:manualLayout>
                  <c:x val="-4.1234360978219621E-2"/>
                  <c:y val="-3.5460173620962203E-2"/>
                </c:manualLayout>
              </c:layout>
              <c:tx>
                <c:strRef>
                  <c:f>'Gráfico 21'!$A$35</c:f>
                  <c:strCache>
                    <c:ptCount val="1"/>
                    <c:pt idx="0">
                      <c:v>Guaviare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33649820127808E-2"/>
                      <c:h val="4.7041908437252575E-2"/>
                    </c:manualLayout>
                  </c15:layout>
                  <c15:dlblFieldTable>
                    <c15:dlblFTEntry>
                      <c15:txfldGUID>{0568D1D7-5953-5948-9515-BFC52A3EF898}</c15:txfldGUID>
                      <c15:f>'Gráfico 21'!$A$35</c15:f>
                      <c15:dlblFieldTableCache>
                        <c:ptCount val="1"/>
                        <c:pt idx="0">
                          <c:v>Guaviare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FB1F-4928-A8E5-98960D290FB9}"/>
                </c:ext>
              </c:extLst>
            </c:dLbl>
            <c:dLbl>
              <c:idx val="31"/>
              <c:layout>
                <c:manualLayout>
                  <c:x val="-7.353030335988181E-2"/>
                  <c:y val="-4.7083745713780356E-3"/>
                </c:manualLayout>
              </c:layout>
              <c:tx>
                <c:strRef>
                  <c:f>'Gráfico 21'!$A$36</c:f>
                  <c:strCache>
                    <c:ptCount val="1"/>
                    <c:pt idx="0">
                      <c:v>Vaupés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{B0F1AF59-43F4-C04B-A0F9-385F84B8BC93}</c15:txfldGUID>
                      <c15:f>'Gráfico 21'!$A$36</c15:f>
                      <c15:dlblFieldTableCache>
                        <c:ptCount val="1"/>
                        <c:pt idx="0">
                          <c:v>Vaupés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FB1F-4928-A8E5-98960D290FB9}"/>
                </c:ext>
              </c:extLst>
            </c:dLbl>
            <c:dLbl>
              <c:idx val="32"/>
              <c:tx>
                <c:strRef>
                  <c:f>'Gráfico 21'!$A$37</c:f>
                  <c:strCache>
                    <c:ptCount val="1"/>
                    <c:pt idx="0">
                      <c:v>Vichada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{BA0B2EB1-798E-F34C-8805-D776173D288A}</c15:txfldGUID>
                      <c15:f>'Gráfico 21'!$A$37</c15:f>
                      <c15:dlblFieldTableCache>
                        <c:ptCount val="1"/>
                        <c:pt idx="0">
                          <c:v>Vichada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FB1F-4928-A8E5-98960D290FB9}"/>
                </c:ext>
              </c:extLst>
            </c:dLbl>
            <c:dLbl>
              <c:idx val="33"/>
              <c:layout>
                <c:manualLayout>
                  <c:x val="5.9923955234898303E-2"/>
                  <c:y val="3.4048072151371747E-2"/>
                </c:manualLayout>
              </c:layout>
              <c:tx>
                <c:strRef>
                  <c:f>'Gráfico 21'!$A$38</c:f>
                  <c:strCache>
                    <c:ptCount val="1"/>
                    <c:pt idx="0">
                      <c:v>Total nacional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{CED533F1-AC68-8E48-85F3-5FEA59429D9E}</c15:txfldGUID>
                      <c15:f>'Gráfico 21'!$A$38</c15:f>
                      <c15:dlblFieldTableCache>
                        <c:ptCount val="1"/>
                        <c:pt idx="0">
                          <c:v>Total nacional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FB1F-4928-A8E5-98960D290F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'Gráfico 21'!$C$5:$C$38</c:f>
              <c:numCache>
                <c:formatCode>0.0</c:formatCode>
                <c:ptCount val="34"/>
                <c:pt idx="0">
                  <c:v>14.9</c:v>
                </c:pt>
                <c:pt idx="1">
                  <c:v>14.1</c:v>
                </c:pt>
                <c:pt idx="2">
                  <c:v>7.5</c:v>
                </c:pt>
                <c:pt idx="3">
                  <c:v>28.1</c:v>
                </c:pt>
                <c:pt idx="4">
                  <c:v>11.7</c:v>
                </c:pt>
                <c:pt idx="5">
                  <c:v>14.5</c:v>
                </c:pt>
                <c:pt idx="6">
                  <c:v>26.1</c:v>
                </c:pt>
                <c:pt idx="7">
                  <c:v>28.2</c:v>
                </c:pt>
                <c:pt idx="8">
                  <c:v>27.2</c:v>
                </c:pt>
                <c:pt idx="9">
                  <c:v>31.8</c:v>
                </c:pt>
                <c:pt idx="10">
                  <c:v>11.4</c:v>
                </c:pt>
                <c:pt idx="11">
                  <c:v>49</c:v>
                </c:pt>
                <c:pt idx="12">
                  <c:v>23.4</c:v>
                </c:pt>
                <c:pt idx="13">
                  <c:v>51.7</c:v>
                </c:pt>
                <c:pt idx="14">
                  <c:v>33.4</c:v>
                </c:pt>
                <c:pt idx="15">
                  <c:v>14.1</c:v>
                </c:pt>
                <c:pt idx="16">
                  <c:v>27.3</c:v>
                </c:pt>
                <c:pt idx="17">
                  <c:v>26.1</c:v>
                </c:pt>
                <c:pt idx="18">
                  <c:v>12.9</c:v>
                </c:pt>
                <c:pt idx="19">
                  <c:v>13.1</c:v>
                </c:pt>
                <c:pt idx="20">
                  <c:v>12.5</c:v>
                </c:pt>
                <c:pt idx="21">
                  <c:v>38.1</c:v>
                </c:pt>
                <c:pt idx="22">
                  <c:v>19</c:v>
                </c:pt>
                <c:pt idx="23">
                  <c:v>11.1</c:v>
                </c:pt>
                <c:pt idx="24">
                  <c:v>26.1</c:v>
                </c:pt>
                <c:pt idx="25">
                  <c:v>19.600000000000001</c:v>
                </c:pt>
                <c:pt idx="26">
                  <c:v>27.8</c:v>
                </c:pt>
                <c:pt idx="27">
                  <c:v>11.9</c:v>
                </c:pt>
                <c:pt idx="28">
                  <c:v>39</c:v>
                </c:pt>
                <c:pt idx="29">
                  <c:v>65.900000000000006</c:v>
                </c:pt>
                <c:pt idx="30">
                  <c:v>34.6</c:v>
                </c:pt>
                <c:pt idx="31">
                  <c:v>65.599999999999994</c:v>
                </c:pt>
                <c:pt idx="32">
                  <c:v>75.599999999999994</c:v>
                </c:pt>
                <c:pt idx="33">
                  <c:v>18.100000000000001</c:v>
                </c:pt>
              </c:numCache>
            </c:numRef>
          </c:xVal>
          <c:yVal>
            <c:numRef>
              <c:f>'Gráfico 21'!$B$5:$B$38</c:f>
              <c:numCache>
                <c:formatCode>0.0</c:formatCode>
                <c:ptCount val="34"/>
                <c:pt idx="0">
                  <c:v>15.7</c:v>
                </c:pt>
                <c:pt idx="1">
                  <c:v>14.9</c:v>
                </c:pt>
                <c:pt idx="2">
                  <c:v>7.1</c:v>
                </c:pt>
                <c:pt idx="3">
                  <c:v>26.9</c:v>
                </c:pt>
                <c:pt idx="4">
                  <c:v>12.8</c:v>
                </c:pt>
                <c:pt idx="5">
                  <c:v>14.3</c:v>
                </c:pt>
                <c:pt idx="6">
                  <c:v>25.7</c:v>
                </c:pt>
                <c:pt idx="7">
                  <c:v>24</c:v>
                </c:pt>
                <c:pt idx="8">
                  <c:v>25.5</c:v>
                </c:pt>
                <c:pt idx="9">
                  <c:v>34.700000000000003</c:v>
                </c:pt>
                <c:pt idx="10">
                  <c:v>12.3</c:v>
                </c:pt>
                <c:pt idx="11">
                  <c:v>42.3</c:v>
                </c:pt>
                <c:pt idx="12">
                  <c:v>18.3</c:v>
                </c:pt>
                <c:pt idx="13">
                  <c:v>48.8</c:v>
                </c:pt>
                <c:pt idx="14">
                  <c:v>31.6</c:v>
                </c:pt>
                <c:pt idx="15">
                  <c:v>19.100000000000001</c:v>
                </c:pt>
                <c:pt idx="16">
                  <c:v>23.2</c:v>
                </c:pt>
                <c:pt idx="17">
                  <c:v>24.2</c:v>
                </c:pt>
                <c:pt idx="18">
                  <c:v>10.199999999999999</c:v>
                </c:pt>
                <c:pt idx="19">
                  <c:v>11.1</c:v>
                </c:pt>
                <c:pt idx="20">
                  <c:v>12.4</c:v>
                </c:pt>
                <c:pt idx="21">
                  <c:v>33.299999999999997</c:v>
                </c:pt>
                <c:pt idx="22">
                  <c:v>15.2</c:v>
                </c:pt>
                <c:pt idx="23">
                  <c:v>10.8</c:v>
                </c:pt>
                <c:pt idx="24">
                  <c:v>23.3</c:v>
                </c:pt>
                <c:pt idx="25">
                  <c:v>18.3</c:v>
                </c:pt>
                <c:pt idx="26">
                  <c:v>25.4</c:v>
                </c:pt>
                <c:pt idx="27">
                  <c:v>8.1999999999999993</c:v>
                </c:pt>
                <c:pt idx="28">
                  <c:v>35.6</c:v>
                </c:pt>
                <c:pt idx="29">
                  <c:v>67</c:v>
                </c:pt>
                <c:pt idx="30">
                  <c:v>30.9</c:v>
                </c:pt>
                <c:pt idx="31">
                  <c:v>66.5</c:v>
                </c:pt>
                <c:pt idx="32">
                  <c:v>72.2</c:v>
                </c:pt>
                <c:pt idx="33">
                  <c:v>17.5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FB1F-4928-A8E5-98960D290FB9}"/>
            </c:ext>
          </c:extLst>
        </c:ser>
        <c:ser>
          <c:idx val="1"/>
          <c:order val="1"/>
          <c:tx>
            <c:strRef>
              <c:f>'Gráfico 21'!$D$4</c:f>
              <c:strCache>
                <c:ptCount val="1"/>
                <c:pt idx="0">
                  <c:v>x</c:v>
                </c:pt>
              </c:strCache>
            </c:strRef>
          </c:tx>
          <c:spPr>
            <a:ln w="25400" cap="rnd">
              <a:solidFill>
                <a:srgbClr val="00FF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'Gráfico 21'!$D$5:$D$38</c:f>
              <c:numCache>
                <c:formatCode>0.0</c:formatCode>
                <c:ptCount val="34"/>
                <c:pt idx="0" formatCode="General">
                  <c:v>0</c:v>
                </c:pt>
                <c:pt idx="1">
                  <c:v>2.4264705882352939</c:v>
                </c:pt>
                <c:pt idx="2">
                  <c:v>4.8529411764705879</c:v>
                </c:pt>
                <c:pt idx="3">
                  <c:v>7.2794117647058822</c:v>
                </c:pt>
                <c:pt idx="4">
                  <c:v>9.7058823529411757</c:v>
                </c:pt>
                <c:pt idx="5">
                  <c:v>12.132352941176469</c:v>
                </c:pt>
                <c:pt idx="6">
                  <c:v>14.558823529411763</c:v>
                </c:pt>
                <c:pt idx="7">
                  <c:v>16.985294117647058</c:v>
                </c:pt>
                <c:pt idx="8">
                  <c:v>19.411764705882351</c:v>
                </c:pt>
                <c:pt idx="9">
                  <c:v>21.838235294117645</c:v>
                </c:pt>
                <c:pt idx="10">
                  <c:v>24.264705882352938</c:v>
                </c:pt>
                <c:pt idx="11">
                  <c:v>26.691176470588232</c:v>
                </c:pt>
                <c:pt idx="12">
                  <c:v>29.117647058823525</c:v>
                </c:pt>
                <c:pt idx="13">
                  <c:v>31.544117647058819</c:v>
                </c:pt>
                <c:pt idx="14">
                  <c:v>33.970588235294116</c:v>
                </c:pt>
                <c:pt idx="15">
                  <c:v>36.397058823529413</c:v>
                </c:pt>
                <c:pt idx="16">
                  <c:v>38.82352941176471</c:v>
                </c:pt>
                <c:pt idx="17">
                  <c:v>41.250000000000007</c:v>
                </c:pt>
                <c:pt idx="18">
                  <c:v>43.676470588235304</c:v>
                </c:pt>
                <c:pt idx="19">
                  <c:v>46.102941176470601</c:v>
                </c:pt>
                <c:pt idx="20">
                  <c:v>48.529411764705898</c:v>
                </c:pt>
                <c:pt idx="21">
                  <c:v>50.955882352941195</c:v>
                </c:pt>
                <c:pt idx="22">
                  <c:v>53.382352941176492</c:v>
                </c:pt>
                <c:pt idx="23">
                  <c:v>55.808823529411789</c:v>
                </c:pt>
                <c:pt idx="24">
                  <c:v>58.235294117647086</c:v>
                </c:pt>
                <c:pt idx="25">
                  <c:v>60.661764705882383</c:v>
                </c:pt>
                <c:pt idx="26">
                  <c:v>63.08823529411768</c:v>
                </c:pt>
                <c:pt idx="27">
                  <c:v>65.51470588235297</c:v>
                </c:pt>
                <c:pt idx="28">
                  <c:v>67.94117647058826</c:v>
                </c:pt>
                <c:pt idx="29">
                  <c:v>70.36764705882355</c:v>
                </c:pt>
                <c:pt idx="30">
                  <c:v>72.79411764705884</c:v>
                </c:pt>
                <c:pt idx="31">
                  <c:v>75.22058823529413</c:v>
                </c:pt>
                <c:pt idx="32">
                  <c:v>77.64705882352942</c:v>
                </c:pt>
                <c:pt idx="33">
                  <c:v>80.07352941176471</c:v>
                </c:pt>
              </c:numCache>
            </c:numRef>
          </c:xVal>
          <c:yVal>
            <c:numRef>
              <c:f>'Gráfico 21'!$D$5:$D$38</c:f>
              <c:numCache>
                <c:formatCode>0.0</c:formatCode>
                <c:ptCount val="34"/>
                <c:pt idx="0" formatCode="General">
                  <c:v>0</c:v>
                </c:pt>
                <c:pt idx="1">
                  <c:v>2.4264705882352939</c:v>
                </c:pt>
                <c:pt idx="2">
                  <c:v>4.8529411764705879</c:v>
                </c:pt>
                <c:pt idx="3">
                  <c:v>7.2794117647058822</c:v>
                </c:pt>
                <c:pt idx="4">
                  <c:v>9.7058823529411757</c:v>
                </c:pt>
                <c:pt idx="5">
                  <c:v>12.132352941176469</c:v>
                </c:pt>
                <c:pt idx="6">
                  <c:v>14.558823529411763</c:v>
                </c:pt>
                <c:pt idx="7">
                  <c:v>16.985294117647058</c:v>
                </c:pt>
                <c:pt idx="8">
                  <c:v>19.411764705882351</c:v>
                </c:pt>
                <c:pt idx="9">
                  <c:v>21.838235294117645</c:v>
                </c:pt>
                <c:pt idx="10">
                  <c:v>24.264705882352938</c:v>
                </c:pt>
                <c:pt idx="11">
                  <c:v>26.691176470588232</c:v>
                </c:pt>
                <c:pt idx="12">
                  <c:v>29.117647058823525</c:v>
                </c:pt>
                <c:pt idx="13">
                  <c:v>31.544117647058819</c:v>
                </c:pt>
                <c:pt idx="14">
                  <c:v>33.970588235294116</c:v>
                </c:pt>
                <c:pt idx="15">
                  <c:v>36.397058823529413</c:v>
                </c:pt>
                <c:pt idx="16">
                  <c:v>38.82352941176471</c:v>
                </c:pt>
                <c:pt idx="17">
                  <c:v>41.250000000000007</c:v>
                </c:pt>
                <c:pt idx="18">
                  <c:v>43.676470588235304</c:v>
                </c:pt>
                <c:pt idx="19">
                  <c:v>46.102941176470601</c:v>
                </c:pt>
                <c:pt idx="20">
                  <c:v>48.529411764705898</c:v>
                </c:pt>
                <c:pt idx="21">
                  <c:v>50.955882352941195</c:v>
                </c:pt>
                <c:pt idx="22">
                  <c:v>53.382352941176492</c:v>
                </c:pt>
                <c:pt idx="23">
                  <c:v>55.808823529411789</c:v>
                </c:pt>
                <c:pt idx="24">
                  <c:v>58.235294117647086</c:v>
                </c:pt>
                <c:pt idx="25">
                  <c:v>60.661764705882383</c:v>
                </c:pt>
                <c:pt idx="26">
                  <c:v>63.08823529411768</c:v>
                </c:pt>
                <c:pt idx="27">
                  <c:v>65.51470588235297</c:v>
                </c:pt>
                <c:pt idx="28">
                  <c:v>67.94117647058826</c:v>
                </c:pt>
                <c:pt idx="29">
                  <c:v>70.36764705882355</c:v>
                </c:pt>
                <c:pt idx="30">
                  <c:v>72.79411764705884</c:v>
                </c:pt>
                <c:pt idx="31">
                  <c:v>75.22058823529413</c:v>
                </c:pt>
                <c:pt idx="32">
                  <c:v>77.64705882352942</c:v>
                </c:pt>
                <c:pt idx="33">
                  <c:v>80.07352941176471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FB1F-4928-A8E5-98960D290FB9}"/>
            </c:ext>
          </c:extLst>
        </c:ser>
        <c:ser>
          <c:idx val="2"/>
          <c:order val="2"/>
          <c:tx>
            <c:strRef>
              <c:f>'Gráfico 21'!$F$4</c:f>
              <c:strCache>
                <c:ptCount val="1"/>
                <c:pt idx="0">
                  <c:v>2020**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'Gráfico 21'!$F$5:$F$38</c:f>
              <c:numCache>
                <c:formatCode>0.0</c:formatCode>
                <c:ptCount val="34"/>
                <c:pt idx="0">
                  <c:v>18.100000000000001</c:v>
                </c:pt>
                <c:pt idx="1">
                  <c:v>18.100000000000001</c:v>
                </c:pt>
                <c:pt idx="2">
                  <c:v>18.100000000000001</c:v>
                </c:pt>
                <c:pt idx="3">
                  <c:v>18.100000000000001</c:v>
                </c:pt>
                <c:pt idx="4">
                  <c:v>18.100000000000001</c:v>
                </c:pt>
                <c:pt idx="5">
                  <c:v>18.100000000000001</c:v>
                </c:pt>
                <c:pt idx="6">
                  <c:v>18.100000000000001</c:v>
                </c:pt>
                <c:pt idx="7">
                  <c:v>18.100000000000001</c:v>
                </c:pt>
                <c:pt idx="8">
                  <c:v>18.100000000000001</c:v>
                </c:pt>
                <c:pt idx="9">
                  <c:v>18.100000000000001</c:v>
                </c:pt>
                <c:pt idx="10">
                  <c:v>18.100000000000001</c:v>
                </c:pt>
                <c:pt idx="11">
                  <c:v>18.100000000000001</c:v>
                </c:pt>
                <c:pt idx="12">
                  <c:v>18.100000000000001</c:v>
                </c:pt>
                <c:pt idx="13">
                  <c:v>18.100000000000001</c:v>
                </c:pt>
                <c:pt idx="14">
                  <c:v>18.100000000000001</c:v>
                </c:pt>
                <c:pt idx="15">
                  <c:v>18.100000000000001</c:v>
                </c:pt>
                <c:pt idx="16">
                  <c:v>18.100000000000001</c:v>
                </c:pt>
                <c:pt idx="17">
                  <c:v>18.100000000000001</c:v>
                </c:pt>
                <c:pt idx="18">
                  <c:v>18.100000000000001</c:v>
                </c:pt>
                <c:pt idx="19">
                  <c:v>18.100000000000001</c:v>
                </c:pt>
                <c:pt idx="20">
                  <c:v>18.100000000000001</c:v>
                </c:pt>
                <c:pt idx="21">
                  <c:v>18.100000000000001</c:v>
                </c:pt>
                <c:pt idx="22">
                  <c:v>18.100000000000001</c:v>
                </c:pt>
                <c:pt idx="23">
                  <c:v>18.100000000000001</c:v>
                </c:pt>
                <c:pt idx="24">
                  <c:v>18.100000000000001</c:v>
                </c:pt>
                <c:pt idx="25">
                  <c:v>18.100000000000001</c:v>
                </c:pt>
                <c:pt idx="26">
                  <c:v>18.100000000000001</c:v>
                </c:pt>
                <c:pt idx="27">
                  <c:v>18.100000000000001</c:v>
                </c:pt>
                <c:pt idx="28">
                  <c:v>18.100000000000001</c:v>
                </c:pt>
                <c:pt idx="29">
                  <c:v>18.100000000000001</c:v>
                </c:pt>
                <c:pt idx="30">
                  <c:v>18.100000000000001</c:v>
                </c:pt>
                <c:pt idx="31">
                  <c:v>18.100000000000001</c:v>
                </c:pt>
                <c:pt idx="32">
                  <c:v>18.100000000000001</c:v>
                </c:pt>
                <c:pt idx="33">
                  <c:v>18.100000000000001</c:v>
                </c:pt>
              </c:numCache>
            </c:numRef>
          </c:xVal>
          <c:yVal>
            <c:numRef>
              <c:f>'Gráfico 21'!$D$5:$D$38</c:f>
              <c:numCache>
                <c:formatCode>0.0</c:formatCode>
                <c:ptCount val="34"/>
                <c:pt idx="0" formatCode="General">
                  <c:v>0</c:v>
                </c:pt>
                <c:pt idx="1">
                  <c:v>2.4264705882352939</c:v>
                </c:pt>
                <c:pt idx="2">
                  <c:v>4.8529411764705879</c:v>
                </c:pt>
                <c:pt idx="3">
                  <c:v>7.2794117647058822</c:v>
                </c:pt>
                <c:pt idx="4">
                  <c:v>9.7058823529411757</c:v>
                </c:pt>
                <c:pt idx="5">
                  <c:v>12.132352941176469</c:v>
                </c:pt>
                <c:pt idx="6">
                  <c:v>14.558823529411763</c:v>
                </c:pt>
                <c:pt idx="7">
                  <c:v>16.985294117647058</c:v>
                </c:pt>
                <c:pt idx="8">
                  <c:v>19.411764705882351</c:v>
                </c:pt>
                <c:pt idx="9">
                  <c:v>21.838235294117645</c:v>
                </c:pt>
                <c:pt idx="10">
                  <c:v>24.264705882352938</c:v>
                </c:pt>
                <c:pt idx="11">
                  <c:v>26.691176470588232</c:v>
                </c:pt>
                <c:pt idx="12">
                  <c:v>29.117647058823525</c:v>
                </c:pt>
                <c:pt idx="13">
                  <c:v>31.544117647058819</c:v>
                </c:pt>
                <c:pt idx="14">
                  <c:v>33.970588235294116</c:v>
                </c:pt>
                <c:pt idx="15">
                  <c:v>36.397058823529413</c:v>
                </c:pt>
                <c:pt idx="16">
                  <c:v>38.82352941176471</c:v>
                </c:pt>
                <c:pt idx="17">
                  <c:v>41.250000000000007</c:v>
                </c:pt>
                <c:pt idx="18">
                  <c:v>43.676470588235304</c:v>
                </c:pt>
                <c:pt idx="19">
                  <c:v>46.102941176470601</c:v>
                </c:pt>
                <c:pt idx="20">
                  <c:v>48.529411764705898</c:v>
                </c:pt>
                <c:pt idx="21">
                  <c:v>50.955882352941195</c:v>
                </c:pt>
                <c:pt idx="22">
                  <c:v>53.382352941176492</c:v>
                </c:pt>
                <c:pt idx="23">
                  <c:v>55.808823529411789</c:v>
                </c:pt>
                <c:pt idx="24">
                  <c:v>58.235294117647086</c:v>
                </c:pt>
                <c:pt idx="25">
                  <c:v>60.661764705882383</c:v>
                </c:pt>
                <c:pt idx="26">
                  <c:v>63.08823529411768</c:v>
                </c:pt>
                <c:pt idx="27">
                  <c:v>65.51470588235297</c:v>
                </c:pt>
                <c:pt idx="28">
                  <c:v>67.94117647058826</c:v>
                </c:pt>
                <c:pt idx="29">
                  <c:v>70.36764705882355</c:v>
                </c:pt>
                <c:pt idx="30">
                  <c:v>72.79411764705884</c:v>
                </c:pt>
                <c:pt idx="31">
                  <c:v>75.22058823529413</c:v>
                </c:pt>
                <c:pt idx="32">
                  <c:v>77.64705882352942</c:v>
                </c:pt>
                <c:pt idx="33">
                  <c:v>80.07352941176471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FB1F-4928-A8E5-98960D290FB9}"/>
            </c:ext>
          </c:extLst>
        </c:ser>
        <c:ser>
          <c:idx val="3"/>
          <c:order val="3"/>
          <c:tx>
            <c:strRef>
              <c:f>'Gráfico 21'!$E$4</c:f>
              <c:strCache>
                <c:ptCount val="1"/>
                <c:pt idx="0">
                  <c:v>2019**</c:v>
                </c:pt>
              </c:strCache>
            </c:strRef>
          </c:tx>
          <c:spPr>
            <a:ln w="25400" cap="rnd">
              <a:solidFill>
                <a:srgbClr val="00FF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'Gráfico 21'!$D$5:$D$38</c:f>
              <c:numCache>
                <c:formatCode>0.0</c:formatCode>
                <c:ptCount val="34"/>
                <c:pt idx="0" formatCode="General">
                  <c:v>0</c:v>
                </c:pt>
                <c:pt idx="1">
                  <c:v>2.4264705882352939</c:v>
                </c:pt>
                <c:pt idx="2">
                  <c:v>4.8529411764705879</c:v>
                </c:pt>
                <c:pt idx="3">
                  <c:v>7.2794117647058822</c:v>
                </c:pt>
                <c:pt idx="4">
                  <c:v>9.7058823529411757</c:v>
                </c:pt>
                <c:pt idx="5">
                  <c:v>12.132352941176469</c:v>
                </c:pt>
                <c:pt idx="6">
                  <c:v>14.558823529411763</c:v>
                </c:pt>
                <c:pt idx="7">
                  <c:v>16.985294117647058</c:v>
                </c:pt>
                <c:pt idx="8">
                  <c:v>19.411764705882351</c:v>
                </c:pt>
                <c:pt idx="9">
                  <c:v>21.838235294117645</c:v>
                </c:pt>
                <c:pt idx="10">
                  <c:v>24.264705882352938</c:v>
                </c:pt>
                <c:pt idx="11">
                  <c:v>26.691176470588232</c:v>
                </c:pt>
                <c:pt idx="12">
                  <c:v>29.117647058823525</c:v>
                </c:pt>
                <c:pt idx="13">
                  <c:v>31.544117647058819</c:v>
                </c:pt>
                <c:pt idx="14">
                  <c:v>33.970588235294116</c:v>
                </c:pt>
                <c:pt idx="15">
                  <c:v>36.397058823529413</c:v>
                </c:pt>
                <c:pt idx="16">
                  <c:v>38.82352941176471</c:v>
                </c:pt>
                <c:pt idx="17">
                  <c:v>41.250000000000007</c:v>
                </c:pt>
                <c:pt idx="18">
                  <c:v>43.676470588235304</c:v>
                </c:pt>
                <c:pt idx="19">
                  <c:v>46.102941176470601</c:v>
                </c:pt>
                <c:pt idx="20">
                  <c:v>48.529411764705898</c:v>
                </c:pt>
                <c:pt idx="21">
                  <c:v>50.955882352941195</c:v>
                </c:pt>
                <c:pt idx="22">
                  <c:v>53.382352941176492</c:v>
                </c:pt>
                <c:pt idx="23">
                  <c:v>55.808823529411789</c:v>
                </c:pt>
                <c:pt idx="24">
                  <c:v>58.235294117647086</c:v>
                </c:pt>
                <c:pt idx="25">
                  <c:v>60.661764705882383</c:v>
                </c:pt>
                <c:pt idx="26">
                  <c:v>63.08823529411768</c:v>
                </c:pt>
                <c:pt idx="27">
                  <c:v>65.51470588235297</c:v>
                </c:pt>
                <c:pt idx="28">
                  <c:v>67.94117647058826</c:v>
                </c:pt>
                <c:pt idx="29">
                  <c:v>70.36764705882355</c:v>
                </c:pt>
                <c:pt idx="30">
                  <c:v>72.79411764705884</c:v>
                </c:pt>
                <c:pt idx="31">
                  <c:v>75.22058823529413</c:v>
                </c:pt>
                <c:pt idx="32">
                  <c:v>77.64705882352942</c:v>
                </c:pt>
                <c:pt idx="33">
                  <c:v>80.07352941176471</c:v>
                </c:pt>
              </c:numCache>
            </c:numRef>
          </c:xVal>
          <c:yVal>
            <c:numRef>
              <c:f>'Gráfico 21'!$E$5:$E$38</c:f>
              <c:numCache>
                <c:formatCode>0.0</c:formatCode>
                <c:ptCount val="34"/>
                <c:pt idx="0">
                  <c:v>17.5</c:v>
                </c:pt>
                <c:pt idx="1">
                  <c:v>17.5</c:v>
                </c:pt>
                <c:pt idx="2">
                  <c:v>17.5</c:v>
                </c:pt>
                <c:pt idx="3">
                  <c:v>17.5</c:v>
                </c:pt>
                <c:pt idx="4">
                  <c:v>17.5</c:v>
                </c:pt>
                <c:pt idx="5">
                  <c:v>17.5</c:v>
                </c:pt>
                <c:pt idx="6">
                  <c:v>17.5</c:v>
                </c:pt>
                <c:pt idx="7">
                  <c:v>17.5</c:v>
                </c:pt>
                <c:pt idx="8">
                  <c:v>17.5</c:v>
                </c:pt>
                <c:pt idx="9">
                  <c:v>17.5</c:v>
                </c:pt>
                <c:pt idx="10">
                  <c:v>17.5</c:v>
                </c:pt>
                <c:pt idx="11">
                  <c:v>17.5</c:v>
                </c:pt>
                <c:pt idx="12">
                  <c:v>17.5</c:v>
                </c:pt>
                <c:pt idx="13">
                  <c:v>17.5</c:v>
                </c:pt>
                <c:pt idx="14">
                  <c:v>17.5</c:v>
                </c:pt>
                <c:pt idx="15">
                  <c:v>17.5</c:v>
                </c:pt>
                <c:pt idx="16">
                  <c:v>17.5</c:v>
                </c:pt>
                <c:pt idx="17">
                  <c:v>17.5</c:v>
                </c:pt>
                <c:pt idx="18">
                  <c:v>17.5</c:v>
                </c:pt>
                <c:pt idx="19">
                  <c:v>17.5</c:v>
                </c:pt>
                <c:pt idx="20">
                  <c:v>17.5</c:v>
                </c:pt>
                <c:pt idx="21">
                  <c:v>17.5</c:v>
                </c:pt>
                <c:pt idx="22">
                  <c:v>17.5</c:v>
                </c:pt>
                <c:pt idx="23">
                  <c:v>17.5</c:v>
                </c:pt>
                <c:pt idx="24">
                  <c:v>17.5</c:v>
                </c:pt>
                <c:pt idx="25">
                  <c:v>17.5</c:v>
                </c:pt>
                <c:pt idx="26">
                  <c:v>17.5</c:v>
                </c:pt>
                <c:pt idx="27">
                  <c:v>17.5</c:v>
                </c:pt>
                <c:pt idx="28">
                  <c:v>17.5</c:v>
                </c:pt>
                <c:pt idx="29">
                  <c:v>17.5</c:v>
                </c:pt>
                <c:pt idx="30">
                  <c:v>17.5</c:v>
                </c:pt>
                <c:pt idx="31">
                  <c:v>17.5</c:v>
                </c:pt>
                <c:pt idx="32">
                  <c:v>17.5</c:v>
                </c:pt>
                <c:pt idx="33">
                  <c:v>17.5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FB1F-4928-A8E5-98960D29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5040896"/>
        <c:axId val="1925038400"/>
      </c:scatterChart>
      <c:valAx>
        <c:axId val="1925040896"/>
        <c:scaling>
          <c:orientation val="minMax"/>
          <c:max val="8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Índice de Pobreza Multidimensional 2020</a:t>
                </a:r>
                <a:r>
                  <a:rPr lang="es-CO" baseline="0"/>
                  <a:t> (%)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25038400"/>
        <c:crosses val="autoZero"/>
        <c:crossBetween val="midCat"/>
      </c:valAx>
      <c:valAx>
        <c:axId val="1925038400"/>
        <c:scaling>
          <c:orientation val="minMax"/>
          <c:max val="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Índice de Pobreza Multidimensional 2019</a:t>
                </a:r>
                <a:r>
                  <a:rPr lang="es-CO" baseline="0"/>
                  <a:t> (%)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25040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'Gráfico 23'!$A$3</c:f>
              <c:strCache>
                <c:ptCount val="1"/>
                <c:pt idx="0">
                  <c:v>IPM Mujer vs IPM Hombre 2020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D60093"/>
              </a:solidFill>
              <a:ln w="9525">
                <a:solidFill>
                  <a:srgbClr val="D60093"/>
                </a:solidFill>
              </a:ln>
              <a:effectLst/>
            </c:spPr>
          </c:marker>
          <c:dPt>
            <c:idx val="30"/>
            <c:marker>
              <c:symbol val="circle"/>
              <c:size val="5"/>
              <c:spPr>
                <a:solidFill>
                  <a:srgbClr val="00FF00"/>
                </a:solidFill>
                <a:ln w="9525">
                  <a:solidFill>
                    <a:srgbClr val="00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4E0-4187-A66D-97269D2B52DA}"/>
              </c:ext>
            </c:extLst>
          </c:dPt>
          <c:dLbls>
            <c:dLbl>
              <c:idx val="0"/>
              <c:layout>
                <c:manualLayout>
                  <c:x val="-4.1752830007945477E-3"/>
                  <c:y val="3.3668982722979373E-3"/>
                </c:manualLayout>
              </c:layout>
              <c:tx>
                <c:strRef>
                  <c:f>'Gráfico 23'!$A$6</c:f>
                  <c:strCache>
                    <c:ptCount val="1"/>
                    <c:pt idx="0">
                      <c:v>Amazonas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{BFBD1674-D15A-5941-BDE4-3F175CF9B475}</c15:txfldGUID>
                      <c15:f>'Gráfico 23'!$A$6</c15:f>
                      <c15:dlblFieldTableCache>
                        <c:ptCount val="1"/>
                        <c:pt idx="0">
                          <c:v>Amazonas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84E0-4187-A66D-97269D2B52DA}"/>
                </c:ext>
              </c:extLst>
            </c:dLbl>
            <c:dLbl>
              <c:idx val="1"/>
              <c:tx>
                <c:strRef>
                  <c:f>'Gráfico 23'!$A$7</c:f>
                  <c:strCache>
                    <c:ptCount val="1"/>
                    <c:pt idx="0">
                      <c:v>Antioquia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{F6966749-ED18-C148-9C51-D4B212706F54}</c15:txfldGUID>
                      <c15:f>'Gráfico 23'!$A$7</c15:f>
                      <c15:dlblFieldTableCache>
                        <c:ptCount val="1"/>
                        <c:pt idx="0">
                          <c:v>Antioquia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84E0-4187-A66D-97269D2B52DA}"/>
                </c:ext>
              </c:extLst>
            </c:dLbl>
            <c:dLbl>
              <c:idx val="2"/>
              <c:tx>
                <c:strRef>
                  <c:f>'Gráfico 23'!$A$8</c:f>
                  <c:strCache>
                    <c:ptCount val="1"/>
                    <c:pt idx="0">
                      <c:v>Arauca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{7C90F098-B763-3F4C-8D6F-660C9D57F29B}</c15:txfldGUID>
                      <c15:f>'Gráfico 23'!$A$8</c15:f>
                      <c15:dlblFieldTableCache>
                        <c:ptCount val="1"/>
                        <c:pt idx="0">
                          <c:v>Arauca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84E0-4187-A66D-97269D2B52DA}"/>
                </c:ext>
              </c:extLst>
            </c:dLbl>
            <c:dLbl>
              <c:idx val="3"/>
              <c:layout>
                <c:manualLayout>
                  <c:x val="-2.0178387239084931E-2"/>
                  <c:y val="-0.18682825024230462"/>
                </c:manualLayout>
              </c:layout>
              <c:tx>
                <c:strRef>
                  <c:f>'Gráfico 23'!$A$9</c:f>
                  <c:strCache>
                    <c:ptCount val="1"/>
                    <c:pt idx="0">
                      <c:v>Atlántico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{A4C283FD-E0BF-9A43-97F8-426888915198}</c15:txfldGUID>
                      <c15:f>'Gráfico 23'!$A$9</c15:f>
                      <c15:dlblFieldTableCache>
                        <c:ptCount val="1"/>
                        <c:pt idx="0">
                          <c:v>Atlántico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84E0-4187-A66D-97269D2B52DA}"/>
                </c:ext>
              </c:extLst>
            </c:dLbl>
            <c:dLbl>
              <c:idx val="4"/>
              <c:tx>
                <c:strRef>
                  <c:f>'Gráfico 23'!$A$10</c:f>
                  <c:strCache>
                    <c:ptCount val="1"/>
                    <c:pt idx="0">
                      <c:v>Bogotá D.C.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{EC8D2C5B-2D42-D040-A44A-20ACEA811D1D}</c15:txfldGUID>
                      <c15:f>'Gráfico 23'!$A$10</c15:f>
                      <c15:dlblFieldTableCache>
                        <c:ptCount val="1"/>
                        <c:pt idx="0">
                          <c:v>Bogotá D.C.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84E0-4187-A66D-97269D2B52DA}"/>
                </c:ext>
              </c:extLst>
            </c:dLbl>
            <c:dLbl>
              <c:idx val="5"/>
              <c:tx>
                <c:strRef>
                  <c:f>'Gráfico 23'!$A$11</c:f>
                  <c:strCache>
                    <c:ptCount val="1"/>
                    <c:pt idx="0">
                      <c:v>Bolívar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{F47DCB64-E94F-4847-9D75-38B1A8DD11B6}</c15:txfldGUID>
                      <c15:f>'Gráfico 23'!$A$11</c15:f>
                      <c15:dlblFieldTableCache>
                        <c:ptCount val="1"/>
                        <c:pt idx="0">
                          <c:v>Bolívar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84E0-4187-A66D-97269D2B52DA}"/>
                </c:ext>
              </c:extLst>
            </c:dLbl>
            <c:dLbl>
              <c:idx val="6"/>
              <c:layout>
                <c:manualLayout>
                  <c:x val="9.2020777732919584E-2"/>
                  <c:y val="-4.666652517491917E-2"/>
                </c:manualLayout>
              </c:layout>
              <c:tx>
                <c:strRef>
                  <c:f>'Gráfico 23'!$A$12</c:f>
                  <c:strCache>
                    <c:ptCount val="1"/>
                    <c:pt idx="0">
                      <c:v>Boyacá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{9D7797BB-C53E-0F49-BB7E-E887F7130F64}</c15:txfldGUID>
                      <c15:f>'Gráfico 23'!$A$12</c15:f>
                      <c15:dlblFieldTableCache>
                        <c:ptCount val="1"/>
                        <c:pt idx="0">
                          <c:v>Boyacá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84E0-4187-A66D-97269D2B52DA}"/>
                </c:ext>
              </c:extLst>
            </c:dLbl>
            <c:dLbl>
              <c:idx val="7"/>
              <c:layout>
                <c:manualLayout>
                  <c:x val="0.22285285423950491"/>
                  <c:y val="6.8337967188063758E-2"/>
                </c:manualLayout>
              </c:layout>
              <c:tx>
                <c:strRef>
                  <c:f>'Gráfico 23'!$A$13</c:f>
                  <c:strCache>
                    <c:ptCount val="1"/>
                    <c:pt idx="0">
                      <c:v>Caldas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{5F03AAB3-15AD-1248-AE38-37A1A9F6C5DB}</c15:txfldGUID>
                      <c15:f>'Gráfico 23'!$A$13</c15:f>
                      <c15:dlblFieldTableCache>
                        <c:ptCount val="1"/>
                        <c:pt idx="0">
                          <c:v>Caldas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84E0-4187-A66D-97269D2B52DA}"/>
                </c:ext>
              </c:extLst>
            </c:dLbl>
            <c:dLbl>
              <c:idx val="8"/>
              <c:layout>
                <c:manualLayout>
                  <c:x val="3.578009473468112E-2"/>
                  <c:y val="-1.0727621311487008E-2"/>
                </c:manualLayout>
              </c:layout>
              <c:tx>
                <c:strRef>
                  <c:f>'Gráfico 23'!$A$14</c:f>
                  <c:strCache>
                    <c:ptCount val="1"/>
                    <c:pt idx="0">
                      <c:v>Caquetá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{A8F15D09-EA3C-C94B-B68F-C0FCDEDA6E5F}</c15:txfldGUID>
                      <c15:f>'Gráfico 23'!$A$14</c15:f>
                      <c15:dlblFieldTableCache>
                        <c:ptCount val="1"/>
                        <c:pt idx="0">
                          <c:v>Caquetá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84E0-4187-A66D-97269D2B52DA}"/>
                </c:ext>
              </c:extLst>
            </c:dLbl>
            <c:dLbl>
              <c:idx val="9"/>
              <c:layout>
                <c:manualLayout>
                  <c:x val="5.2104879628594664E-3"/>
                  <c:y val="-2.5292139821502108E-3"/>
                </c:manualLayout>
              </c:layout>
              <c:tx>
                <c:strRef>
                  <c:f>'Gráfico 23'!$A$15</c:f>
                  <c:strCache>
                    <c:ptCount val="1"/>
                    <c:pt idx="0">
                      <c:v>Casanare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{301AC1DE-3CD0-7145-ABAF-6D5B0CF593E8}</c15:txfldGUID>
                      <c15:f>'Gráfico 23'!$A$15</c15:f>
                      <c15:dlblFieldTableCache>
                        <c:ptCount val="1"/>
                        <c:pt idx="0">
                          <c:v>Casanare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84E0-4187-A66D-97269D2B52DA}"/>
                </c:ext>
              </c:extLst>
            </c:dLbl>
            <c:dLbl>
              <c:idx val="10"/>
              <c:layout>
                <c:manualLayout>
                  <c:x val="-2.3972201994957895E-3"/>
                  <c:y val="-1.3961932976700906E-3"/>
                </c:manualLayout>
              </c:layout>
              <c:tx>
                <c:strRef>
                  <c:f>'Gráfico 23'!$A$16</c:f>
                  <c:strCache>
                    <c:ptCount val="1"/>
                    <c:pt idx="0">
                      <c:v>Cauca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{5D0974FF-F0D3-1543-916D-E8BB63EC9E2E}</c15:txfldGUID>
                      <c15:f>'Gráfico 23'!$A$16</c15:f>
                      <c15:dlblFieldTableCache>
                        <c:ptCount val="1"/>
                        <c:pt idx="0">
                          <c:v>Cauca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84E0-4187-A66D-97269D2B52DA}"/>
                </c:ext>
              </c:extLst>
            </c:dLbl>
            <c:dLbl>
              <c:idx val="11"/>
              <c:layout>
                <c:manualLayout>
                  <c:x val="-5.032694135273038E-2"/>
                  <c:y val="-0.13651378483349966"/>
                </c:manualLayout>
              </c:layout>
              <c:tx>
                <c:strRef>
                  <c:f>'Gráfico 23'!$A$17</c:f>
                  <c:strCache>
                    <c:ptCount val="1"/>
                    <c:pt idx="0">
                      <c:v>Cesar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{E92C7B59-70EB-5945-8B04-E0437F2A5F86}</c15:txfldGUID>
                      <c15:f>'Gráfico 23'!$A$17</c15:f>
                      <c15:dlblFieldTableCache>
                        <c:ptCount val="1"/>
                        <c:pt idx="0">
                          <c:v>Cesar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84E0-4187-A66D-97269D2B52DA}"/>
                </c:ext>
              </c:extLst>
            </c:dLbl>
            <c:dLbl>
              <c:idx val="12"/>
              <c:layout>
                <c:manualLayout>
                  <c:x val="-2.8103103680874788E-2"/>
                  <c:y val="2.8805172938288374E-2"/>
                </c:manualLayout>
              </c:layout>
              <c:tx>
                <c:strRef>
                  <c:f>'Gráfico 23'!$A$18</c:f>
                  <c:strCache>
                    <c:ptCount val="1"/>
                    <c:pt idx="0">
                      <c:v>Chocó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{FB55522F-EF0F-7147-B318-E840CD9AC197}</c15:txfldGUID>
                      <c15:f>'Gráfico 23'!$A$18</c15:f>
                      <c15:dlblFieldTableCache>
                        <c:ptCount val="1"/>
                        <c:pt idx="0">
                          <c:v>Chocó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84E0-4187-A66D-97269D2B52DA}"/>
                </c:ext>
              </c:extLst>
            </c:dLbl>
            <c:dLbl>
              <c:idx val="13"/>
              <c:layout>
                <c:manualLayout>
                  <c:x val="-5.5294752336385526E-2"/>
                  <c:y val="-2.3213377217617525E-2"/>
                </c:manualLayout>
              </c:layout>
              <c:tx>
                <c:strRef>
                  <c:f>'Gráfico 23'!$A$19</c:f>
                  <c:strCache>
                    <c:ptCount val="1"/>
                    <c:pt idx="0">
                      <c:v>Córdoba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{2043D4D4-E8DE-6645-9CCD-57BFECEF49BD}</c15:txfldGUID>
                      <c15:f>'Gráfico 23'!$A$19</c15:f>
                      <c15:dlblFieldTableCache>
                        <c:ptCount val="1"/>
                        <c:pt idx="0">
                          <c:v>Córdoba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84E0-4187-A66D-97269D2B52DA}"/>
                </c:ext>
              </c:extLst>
            </c:dLbl>
            <c:dLbl>
              <c:idx val="14"/>
              <c:layout>
                <c:manualLayout>
                  <c:x val="-8.9262102820387865E-2"/>
                  <c:y val="-0.27667550990088507"/>
                </c:manualLayout>
              </c:layout>
              <c:tx>
                <c:strRef>
                  <c:f>'Gráfico 23'!$A$20</c:f>
                  <c:strCache>
                    <c:ptCount val="1"/>
                    <c:pt idx="0">
                      <c:v>Cundinamarca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{81982F47-42E6-3E45-9D3B-90BF68674179}</c15:txfldGUID>
                      <c15:f>'Gráfico 23'!$A$20</c15:f>
                      <c15:dlblFieldTableCache>
                        <c:ptCount val="1"/>
                        <c:pt idx="0">
                          <c:v>Cundinamarca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84E0-4187-A66D-97269D2B52DA}"/>
                </c:ext>
              </c:extLst>
            </c:dLbl>
            <c:dLbl>
              <c:idx val="15"/>
              <c:layout>
                <c:manualLayout>
                  <c:x val="-4.8390689768568534E-3"/>
                  <c:y val="7.2418306202290421E-3"/>
                </c:manualLayout>
              </c:layout>
              <c:tx>
                <c:strRef>
                  <c:f>'Gráfico 23'!$A$21</c:f>
                  <c:strCache>
                    <c:ptCount val="1"/>
                    <c:pt idx="0">
                      <c:v>Guainía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{B9350653-4AE7-C44D-92D4-C4E84ECB69C2}</c15:txfldGUID>
                      <c15:f>'Gráfico 23'!$A$21</c15:f>
                      <c15:dlblFieldTableCache>
                        <c:ptCount val="1"/>
                        <c:pt idx="0">
                          <c:v>Guainía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84E0-4187-A66D-97269D2B52DA}"/>
                </c:ext>
              </c:extLst>
            </c:dLbl>
            <c:dLbl>
              <c:idx val="16"/>
              <c:layout>
                <c:manualLayout>
                  <c:x val="-2.6780490291415437E-2"/>
                  <c:y val="1.9895279164983803E-2"/>
                </c:manualLayout>
              </c:layout>
              <c:tx>
                <c:strRef>
                  <c:f>'Gráfico 23'!$A$22</c:f>
                  <c:strCache>
                    <c:ptCount val="1"/>
                    <c:pt idx="0">
                      <c:v>Guaviare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{29DF5EC2-E032-5C49-81CB-0F7CB20A84B3}</c15:txfldGUID>
                      <c15:f>'Gráfico 23'!$A$22</c15:f>
                      <c15:dlblFieldTableCache>
                        <c:ptCount val="1"/>
                        <c:pt idx="0">
                          <c:v>Guaviare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84E0-4187-A66D-97269D2B52DA}"/>
                </c:ext>
              </c:extLst>
            </c:dLbl>
            <c:dLbl>
              <c:idx val="17"/>
              <c:tx>
                <c:strRef>
                  <c:f>'Gráfico 23'!$A$23</c:f>
                  <c:strCache>
                    <c:ptCount val="1"/>
                    <c:pt idx="0">
                      <c:v>Huila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{28E4A636-B8D3-DF4C-8A30-9C07C6CA376E}</c15:txfldGUID>
                      <c15:f>'Gráfico 23'!$A$23</c15:f>
                      <c15:dlblFieldTableCache>
                        <c:ptCount val="1"/>
                        <c:pt idx="0">
                          <c:v>Huila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84E0-4187-A66D-97269D2B52DA}"/>
                </c:ext>
              </c:extLst>
            </c:dLbl>
            <c:dLbl>
              <c:idx val="18"/>
              <c:layout>
                <c:manualLayout>
                  <c:x val="-4.1604761319397375E-3"/>
                  <c:y val="7.241830620229075E-3"/>
                </c:manualLayout>
              </c:layout>
              <c:tx>
                <c:strRef>
                  <c:f>'Gráfico 23'!$A$24</c:f>
                  <c:strCache>
                    <c:ptCount val="1"/>
                    <c:pt idx="0">
                      <c:v>La Guajira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{2DCCBDFC-E287-2746-8F16-145B8469565E}</c15:txfldGUID>
                      <c15:f>'Gráfico 23'!$A$24</c15:f>
                      <c15:dlblFieldTableCache>
                        <c:ptCount val="1"/>
                        <c:pt idx="0">
                          <c:v>La Guajira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84E0-4187-A66D-97269D2B52DA}"/>
                </c:ext>
              </c:extLst>
            </c:dLbl>
            <c:dLbl>
              <c:idx val="19"/>
              <c:layout>
                <c:manualLayout>
                  <c:x val="-4.0693382904363182E-2"/>
                  <c:y val="-2.7695550639972102E-2"/>
                </c:manualLayout>
              </c:layout>
              <c:tx>
                <c:strRef>
                  <c:f>'Gráfico 23'!$A$25</c:f>
                  <c:strCache>
                    <c:ptCount val="1"/>
                    <c:pt idx="0">
                      <c:v>Magdalena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{DDDBC985-FE4B-9940-8FB5-659C942F542F}</c15:txfldGUID>
                      <c15:f>'Gráfico 23'!$A$25</c15:f>
                      <c15:dlblFieldTableCache>
                        <c:ptCount val="1"/>
                        <c:pt idx="0">
                          <c:v>Magdalena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84E0-4187-A66D-97269D2B52DA}"/>
                </c:ext>
              </c:extLst>
            </c:dLbl>
            <c:dLbl>
              <c:idx val="20"/>
              <c:layout>
                <c:manualLayout>
                  <c:x val="0.1115255640744524"/>
                  <c:y val="6.8337967188063758E-2"/>
                </c:manualLayout>
              </c:layout>
              <c:tx>
                <c:strRef>
                  <c:f>'Gráfico 23'!$A$26</c:f>
                  <c:strCache>
                    <c:ptCount val="1"/>
                    <c:pt idx="0">
                      <c:v>Meta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{97655C6B-CAF5-6C48-9CEB-0E63A27D2042}</c15:txfldGUID>
                      <c15:f>'Gráfico 23'!$A$26</c15:f>
                      <c15:dlblFieldTableCache>
                        <c:ptCount val="1"/>
                        <c:pt idx="0">
                          <c:v>Meta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84E0-4187-A66D-97269D2B52DA}"/>
                </c:ext>
              </c:extLst>
            </c:dLbl>
            <c:dLbl>
              <c:idx val="21"/>
              <c:layout>
                <c:manualLayout>
                  <c:x val="-7.9237336521523719E-2"/>
                  <c:y val="-0.20839159256036391"/>
                </c:manualLayout>
              </c:layout>
              <c:tx>
                <c:strRef>
                  <c:f>'Gráfico 23'!$A$27</c:f>
                  <c:strCache>
                    <c:ptCount val="1"/>
                    <c:pt idx="0">
                      <c:v>Nariño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{A89C53D5-6A5E-2B47-83B6-00B5956A7AC0}</c15:txfldGUID>
                      <c15:f>'Gráfico 23'!$A$27</c15:f>
                      <c15:dlblFieldTableCache>
                        <c:ptCount val="1"/>
                        <c:pt idx="0">
                          <c:v>Nariño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84E0-4187-A66D-97269D2B52DA}"/>
                </c:ext>
              </c:extLst>
            </c:dLbl>
            <c:dLbl>
              <c:idx val="22"/>
              <c:layout>
                <c:manualLayout>
                  <c:x val="-3.3620574318609091E-2"/>
                  <c:y val="2.2347014876303178E-2"/>
                </c:manualLayout>
              </c:layout>
              <c:tx>
                <c:strRef>
                  <c:f>'Gráfico 23'!$A$28</c:f>
                  <c:strCache>
                    <c:ptCount val="1"/>
                    <c:pt idx="0">
                      <c:v>Norte de Santander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{27233F49-E153-0E4E-8630-350984AB5819}</c15:txfldGUID>
                      <c15:f>'Gráfico 23'!$A$28</c15:f>
                      <c15:dlblFieldTableCache>
                        <c:ptCount val="1"/>
                        <c:pt idx="0">
                          <c:v>Norte de Santander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84E0-4187-A66D-97269D2B52DA}"/>
                </c:ext>
              </c:extLst>
            </c:dLbl>
            <c:dLbl>
              <c:idx val="23"/>
              <c:layout>
                <c:manualLayout>
                  <c:x val="-5.670134614100629E-2"/>
                  <c:y val="-0.30183274260528753"/>
                </c:manualLayout>
              </c:layout>
              <c:tx>
                <c:strRef>
                  <c:f>'Gráfico 23'!$A$29</c:f>
                  <c:strCache>
                    <c:ptCount val="1"/>
                    <c:pt idx="0">
                      <c:v>Putumayo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{C905394C-1975-5644-9E0C-8F54FECD07F6}</c15:txfldGUID>
                      <c15:f>'Gráfico 23'!$A$29</c15:f>
                      <c15:dlblFieldTableCache>
                        <c:ptCount val="1"/>
                        <c:pt idx="0">
                          <c:v>Putumayo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84E0-4187-A66D-97269D2B52DA}"/>
                </c:ext>
              </c:extLst>
            </c:dLbl>
            <c:dLbl>
              <c:idx val="24"/>
              <c:layout>
                <c:manualLayout>
                  <c:x val="-6.8450518257735671E-3"/>
                  <c:y val="-0.33417775608237654"/>
                </c:manualLayout>
              </c:layout>
              <c:tx>
                <c:strRef>
                  <c:f>'Gráfico 23'!$A$30</c:f>
                  <c:strCache>
                    <c:ptCount val="1"/>
                    <c:pt idx="0">
                      <c:v>Quindío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{B79C8931-5C70-7046-AF34-EF3B960668FC}</c15:txfldGUID>
                      <c15:f>'Gráfico 23'!$A$30</c15:f>
                      <c15:dlblFieldTableCache>
                        <c:ptCount val="1"/>
                        <c:pt idx="0">
                          <c:v>Quindío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84E0-4187-A66D-97269D2B52DA}"/>
                </c:ext>
              </c:extLst>
            </c:dLbl>
            <c:dLbl>
              <c:idx val="25"/>
              <c:layout>
                <c:manualLayout>
                  <c:x val="-0.1156364327294533"/>
                  <c:y val="-9.6980990583724211E-2"/>
                </c:manualLayout>
              </c:layout>
              <c:tx>
                <c:strRef>
                  <c:f>'Gráfico 23'!$A$31</c:f>
                  <c:strCache>
                    <c:ptCount val="1"/>
                    <c:pt idx="0">
                      <c:v>Risaralda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{DC48028E-58F7-B044-BAF3-F50F5FA6E7EF}</c15:txfldGUID>
                      <c15:f>'Gráfico 23'!$A$31</c15:f>
                      <c15:dlblFieldTableCache>
                        <c:ptCount val="1"/>
                        <c:pt idx="0">
                          <c:v>Risaralda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84E0-4187-A66D-97269D2B52DA}"/>
                </c:ext>
              </c:extLst>
            </c:dLbl>
            <c:dLbl>
              <c:idx val="26"/>
              <c:layout>
                <c:manualLayout>
                  <c:x val="-7.8033653213160525E-2"/>
                  <c:y val="-0.18503130504913301"/>
                </c:manualLayout>
              </c:layout>
              <c:tx>
                <c:strRef>
                  <c:f>'Gráfico 23'!$A$32</c:f>
                  <c:strCache>
                    <c:ptCount val="1"/>
                    <c:pt idx="0">
                      <c:v>San Andrés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650754002449794E-2"/>
                      <c:h val="5.0206648697214737E-2"/>
                    </c:manualLayout>
                  </c15:layout>
                  <c15:dlblFieldTable>
                    <c15:dlblFTEntry>
                      <c15:txfldGUID>{F1F87501-AD23-8143-ACD0-91CDFE8ED08B}</c15:txfldGUID>
                      <c15:f>'Gráfico 23'!$A$32</c15:f>
                      <c15:dlblFieldTableCache>
                        <c:ptCount val="1"/>
                        <c:pt idx="0">
                          <c:v>San Andrés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84E0-4187-A66D-97269D2B52DA}"/>
                </c:ext>
              </c:extLst>
            </c:dLbl>
            <c:dLbl>
              <c:idx val="27"/>
              <c:layout>
                <c:manualLayout>
                  <c:x val="0.1036999065881849"/>
                  <c:y val="-7.133730925143791E-3"/>
                </c:manualLayout>
              </c:layout>
              <c:tx>
                <c:strRef>
                  <c:f>'Gráfico 23'!$A$33</c:f>
                  <c:strCache>
                    <c:ptCount val="1"/>
                    <c:pt idx="0">
                      <c:v>Santander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{30F727A3-F14E-2F4F-AE00-8E49752F0B37}</c15:txfldGUID>
                      <c15:f>'Gráfico 23'!$A$33</c15:f>
                      <c15:dlblFieldTableCache>
                        <c:ptCount val="1"/>
                        <c:pt idx="0">
                          <c:v>Santander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84E0-4187-A66D-97269D2B52DA}"/>
                </c:ext>
              </c:extLst>
            </c:dLbl>
            <c:dLbl>
              <c:idx val="28"/>
              <c:tx>
                <c:strRef>
                  <c:f>'Gráfico 23'!$A$34</c:f>
                  <c:strCache>
                    <c:ptCount val="1"/>
                    <c:pt idx="0">
                      <c:v>Sucre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{6F65DB4E-BE1D-7F42-A0A3-9FF1A4DB7E76}</c15:txfldGUID>
                      <c15:f>'Gráfico 23'!$A$34</c15:f>
                      <c15:dlblFieldTableCache>
                        <c:ptCount val="1"/>
                        <c:pt idx="0">
                          <c:v>Sucre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84E0-4187-A66D-97269D2B52DA}"/>
                </c:ext>
              </c:extLst>
            </c:dLbl>
            <c:dLbl>
              <c:idx val="29"/>
              <c:layout>
                <c:manualLayout>
                  <c:x val="-8.162394567978206E-3"/>
                  <c:y val="-2.5823713642846087E-2"/>
                </c:manualLayout>
              </c:layout>
              <c:tx>
                <c:strRef>
                  <c:f>'Gráfico 23'!$A$35</c:f>
                  <c:strCache>
                    <c:ptCount val="1"/>
                    <c:pt idx="0">
                      <c:v>Tolima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{9BA5966A-EBDC-AA44-BC55-A4F0FEC429BF}</c15:txfldGUID>
                      <c15:f>'Gráfico 23'!$A$35</c15:f>
                      <c15:dlblFieldTableCache>
                        <c:ptCount val="1"/>
                        <c:pt idx="0">
                          <c:v>Tolima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84E0-4187-A66D-97269D2B52DA}"/>
                </c:ext>
              </c:extLst>
            </c:dLbl>
            <c:dLbl>
              <c:idx val="30"/>
              <c:layout>
                <c:manualLayout>
                  <c:x val="-6.5418534226975106E-2"/>
                  <c:y val="-0.41324334458192735"/>
                </c:manualLayout>
              </c:layout>
              <c:tx>
                <c:strRef>
                  <c:f>'Gráfico 23'!$A$36</c:f>
                  <c:strCache>
                    <c:ptCount val="1"/>
                    <c:pt idx="0">
                      <c:v>Total Nacional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{57644F9E-EB38-B948-A0B2-9C038B28660A}</c15:txfldGUID>
                      <c15:f>'Gráfico 23'!$A$36</c15:f>
                      <c15:dlblFieldTableCache>
                        <c:ptCount val="1"/>
                        <c:pt idx="0">
                          <c:v>Total Nacional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84E0-4187-A66D-97269D2B52DA}"/>
                </c:ext>
              </c:extLst>
            </c:dLbl>
            <c:dLbl>
              <c:idx val="31"/>
              <c:layout>
                <c:manualLayout>
                  <c:x val="-5.2799203285200562E-3"/>
                  <c:y val="2.1617392165601941E-2"/>
                </c:manualLayout>
              </c:layout>
              <c:tx>
                <c:strRef>
                  <c:f>'Gráfico 23'!$A$37</c:f>
                  <c:strCache>
                    <c:ptCount val="1"/>
                    <c:pt idx="0">
                      <c:v>Valle del Cauca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{F6AFC6B9-8067-6145-B415-95609A2FB207}</c15:txfldGUID>
                      <c15:f>'Gráfico 23'!$A$37</c15:f>
                      <c15:dlblFieldTableCache>
                        <c:ptCount val="1"/>
                        <c:pt idx="0">
                          <c:v>Valle del Cauca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84E0-4187-A66D-97269D2B52DA}"/>
                </c:ext>
              </c:extLst>
            </c:dLbl>
            <c:dLbl>
              <c:idx val="32"/>
              <c:tx>
                <c:strRef>
                  <c:f>'Gráfico 23'!$A$38</c:f>
                  <c:strCache>
                    <c:ptCount val="1"/>
                    <c:pt idx="0">
                      <c:v>Vaupés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{7FFB0A00-6854-A54A-8468-62B26EB5A5DB}</c15:txfldGUID>
                      <c15:f>'Gráfico 23'!$A$38</c15:f>
                      <c15:dlblFieldTableCache>
                        <c:ptCount val="1"/>
                        <c:pt idx="0">
                          <c:v>Vaupés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84E0-4187-A66D-97269D2B52DA}"/>
                </c:ext>
              </c:extLst>
            </c:dLbl>
            <c:dLbl>
              <c:idx val="33"/>
              <c:layout>
                <c:manualLayout>
                  <c:x val="-3.4227911100905353E-2"/>
                  <c:y val="2.1617392165601941E-2"/>
                </c:manualLayout>
              </c:layout>
              <c:tx>
                <c:strRef>
                  <c:f>'Gráfico 23'!$A$39</c:f>
                  <c:strCache>
                    <c:ptCount val="1"/>
                    <c:pt idx="0">
                      <c:v>Vichada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{8B577D9C-102E-D749-A061-6F92C9085F0B}</c15:txfldGUID>
                      <c15:f>'Gráfico 23'!$A$39</c15:f>
                      <c15:dlblFieldTableCache>
                        <c:ptCount val="1"/>
                        <c:pt idx="0">
                          <c:v>Vichada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84E0-4187-A66D-97269D2B52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'Gráfico 23'!$C$6:$C$39</c:f>
              <c:numCache>
                <c:formatCode>0.0</c:formatCode>
                <c:ptCount val="34"/>
                <c:pt idx="0">
                  <c:v>39.6</c:v>
                </c:pt>
                <c:pt idx="1">
                  <c:v>15.4</c:v>
                </c:pt>
                <c:pt idx="2">
                  <c:v>25.8</c:v>
                </c:pt>
                <c:pt idx="3">
                  <c:v>13.4</c:v>
                </c:pt>
                <c:pt idx="4">
                  <c:v>7.7</c:v>
                </c:pt>
                <c:pt idx="5">
                  <c:v>27.3</c:v>
                </c:pt>
                <c:pt idx="6">
                  <c:v>11.7</c:v>
                </c:pt>
                <c:pt idx="7">
                  <c:v>14</c:v>
                </c:pt>
                <c:pt idx="8">
                  <c:v>25.8</c:v>
                </c:pt>
                <c:pt idx="9">
                  <c:v>19.8</c:v>
                </c:pt>
                <c:pt idx="10">
                  <c:v>27.7</c:v>
                </c:pt>
                <c:pt idx="11">
                  <c:v>26.8</c:v>
                </c:pt>
                <c:pt idx="12">
                  <c:v>49.6</c:v>
                </c:pt>
                <c:pt idx="13">
                  <c:v>31.7</c:v>
                </c:pt>
                <c:pt idx="14">
                  <c:v>11.5</c:v>
                </c:pt>
                <c:pt idx="15">
                  <c:v>66.900000000000006</c:v>
                </c:pt>
                <c:pt idx="16">
                  <c:v>35.1</c:v>
                </c:pt>
                <c:pt idx="17">
                  <c:v>22.2</c:v>
                </c:pt>
                <c:pt idx="18">
                  <c:v>52.3</c:v>
                </c:pt>
                <c:pt idx="19">
                  <c:v>32.799999999999997</c:v>
                </c:pt>
                <c:pt idx="20">
                  <c:v>13.8</c:v>
                </c:pt>
                <c:pt idx="21">
                  <c:v>27.1</c:v>
                </c:pt>
                <c:pt idx="22">
                  <c:v>25.5</c:v>
                </c:pt>
                <c:pt idx="23">
                  <c:v>28.3</c:v>
                </c:pt>
                <c:pt idx="24">
                  <c:v>12</c:v>
                </c:pt>
                <c:pt idx="25">
                  <c:v>12.4</c:v>
                </c:pt>
                <c:pt idx="26">
                  <c:v>12.2</c:v>
                </c:pt>
                <c:pt idx="27">
                  <c:v>12.6</c:v>
                </c:pt>
                <c:pt idx="28">
                  <c:v>37.700000000000003</c:v>
                </c:pt>
                <c:pt idx="29">
                  <c:v>18.3</c:v>
                </c:pt>
                <c:pt idx="30">
                  <c:v>17.899999999999999</c:v>
                </c:pt>
                <c:pt idx="31">
                  <c:v>11.2</c:v>
                </c:pt>
                <c:pt idx="32">
                  <c:v>65.400000000000006</c:v>
                </c:pt>
                <c:pt idx="33">
                  <c:v>76.2</c:v>
                </c:pt>
              </c:numCache>
            </c:numRef>
          </c:xVal>
          <c:yVal>
            <c:numRef>
              <c:f>'Gráfico 23'!$B$6:$B$39</c:f>
              <c:numCache>
                <c:formatCode>0.0</c:formatCode>
                <c:ptCount val="34"/>
                <c:pt idx="0">
                  <c:v>38.5</c:v>
                </c:pt>
                <c:pt idx="1">
                  <c:v>14.3</c:v>
                </c:pt>
                <c:pt idx="2">
                  <c:v>26.3</c:v>
                </c:pt>
                <c:pt idx="3">
                  <c:v>14.9</c:v>
                </c:pt>
                <c:pt idx="4">
                  <c:v>7.4</c:v>
                </c:pt>
                <c:pt idx="5">
                  <c:v>28.9</c:v>
                </c:pt>
                <c:pt idx="6">
                  <c:v>11.6</c:v>
                </c:pt>
                <c:pt idx="7">
                  <c:v>15.1</c:v>
                </c:pt>
                <c:pt idx="8">
                  <c:v>26.4</c:v>
                </c:pt>
                <c:pt idx="9">
                  <c:v>19.3</c:v>
                </c:pt>
                <c:pt idx="10">
                  <c:v>28.7</c:v>
                </c:pt>
                <c:pt idx="11">
                  <c:v>27.6</c:v>
                </c:pt>
                <c:pt idx="12">
                  <c:v>48.5</c:v>
                </c:pt>
                <c:pt idx="13">
                  <c:v>31.9</c:v>
                </c:pt>
                <c:pt idx="14">
                  <c:v>11.2</c:v>
                </c:pt>
                <c:pt idx="15">
                  <c:v>64.900000000000006</c:v>
                </c:pt>
                <c:pt idx="16">
                  <c:v>34.200000000000003</c:v>
                </c:pt>
                <c:pt idx="17">
                  <c:v>24.6</c:v>
                </c:pt>
                <c:pt idx="18">
                  <c:v>51.1</c:v>
                </c:pt>
                <c:pt idx="19">
                  <c:v>33.9</c:v>
                </c:pt>
                <c:pt idx="20">
                  <c:v>14.4</c:v>
                </c:pt>
                <c:pt idx="21">
                  <c:v>27.5</c:v>
                </c:pt>
                <c:pt idx="22">
                  <c:v>26.7</c:v>
                </c:pt>
                <c:pt idx="23">
                  <c:v>27.3</c:v>
                </c:pt>
                <c:pt idx="24">
                  <c:v>14</c:v>
                </c:pt>
                <c:pt idx="25">
                  <c:v>13.9</c:v>
                </c:pt>
                <c:pt idx="26">
                  <c:v>11.6</c:v>
                </c:pt>
                <c:pt idx="27">
                  <c:v>12.4</c:v>
                </c:pt>
                <c:pt idx="28">
                  <c:v>38.5</c:v>
                </c:pt>
                <c:pt idx="29">
                  <c:v>19.600000000000001</c:v>
                </c:pt>
                <c:pt idx="30">
                  <c:v>18.3</c:v>
                </c:pt>
                <c:pt idx="31">
                  <c:v>11</c:v>
                </c:pt>
                <c:pt idx="32">
                  <c:v>65.7</c:v>
                </c:pt>
                <c:pt idx="33">
                  <c:v>75.099999999999994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84E0-4187-A66D-97269D2B52DA}"/>
            </c:ext>
          </c:extLst>
        </c:ser>
        <c:ser>
          <c:idx val="1"/>
          <c:order val="1"/>
          <c:tx>
            <c:strRef>
              <c:f>'Gráfico 23'!$E$5</c:f>
              <c:strCache>
                <c:ptCount val="1"/>
                <c:pt idx="0">
                  <c:v>Mujer**</c:v>
                </c:pt>
              </c:strCache>
            </c:strRef>
          </c:tx>
          <c:spPr>
            <a:ln w="25400" cap="rnd">
              <a:solidFill>
                <a:srgbClr val="00FF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'Gráfico 23'!$E$6:$E$39</c:f>
              <c:numCache>
                <c:formatCode>0.0</c:formatCode>
                <c:ptCount val="34"/>
                <c:pt idx="0">
                  <c:v>17.899999999999999</c:v>
                </c:pt>
                <c:pt idx="1">
                  <c:v>17.899999999999999</c:v>
                </c:pt>
                <c:pt idx="2">
                  <c:v>17.899999999999999</c:v>
                </c:pt>
                <c:pt idx="3">
                  <c:v>17.899999999999999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17.899999999999999</c:v>
                </c:pt>
                <c:pt idx="7">
                  <c:v>17.899999999999999</c:v>
                </c:pt>
                <c:pt idx="8">
                  <c:v>17.899999999999999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17.899999999999999</c:v>
                </c:pt>
                <c:pt idx="12">
                  <c:v>17.899999999999999</c:v>
                </c:pt>
                <c:pt idx="13">
                  <c:v>17.899999999999999</c:v>
                </c:pt>
                <c:pt idx="14">
                  <c:v>17.899999999999999</c:v>
                </c:pt>
                <c:pt idx="15">
                  <c:v>17.899999999999999</c:v>
                </c:pt>
                <c:pt idx="16">
                  <c:v>17.899999999999999</c:v>
                </c:pt>
                <c:pt idx="17">
                  <c:v>17.899999999999999</c:v>
                </c:pt>
                <c:pt idx="18">
                  <c:v>17.899999999999999</c:v>
                </c:pt>
                <c:pt idx="19">
                  <c:v>17.899999999999999</c:v>
                </c:pt>
                <c:pt idx="20">
                  <c:v>17.899999999999999</c:v>
                </c:pt>
                <c:pt idx="21">
                  <c:v>17.899999999999999</c:v>
                </c:pt>
                <c:pt idx="22">
                  <c:v>17.899999999999999</c:v>
                </c:pt>
                <c:pt idx="23">
                  <c:v>17.899999999999999</c:v>
                </c:pt>
                <c:pt idx="24">
                  <c:v>17.899999999999999</c:v>
                </c:pt>
                <c:pt idx="25">
                  <c:v>17.899999999999999</c:v>
                </c:pt>
                <c:pt idx="26">
                  <c:v>17.899999999999999</c:v>
                </c:pt>
                <c:pt idx="27">
                  <c:v>17.899999999999999</c:v>
                </c:pt>
                <c:pt idx="28">
                  <c:v>17.899999999999999</c:v>
                </c:pt>
                <c:pt idx="29">
                  <c:v>17.899999999999999</c:v>
                </c:pt>
                <c:pt idx="30">
                  <c:v>17.899999999999999</c:v>
                </c:pt>
                <c:pt idx="31">
                  <c:v>17.899999999999999</c:v>
                </c:pt>
                <c:pt idx="32">
                  <c:v>17.899999999999999</c:v>
                </c:pt>
                <c:pt idx="33">
                  <c:v>17.899999999999999</c:v>
                </c:pt>
              </c:numCache>
            </c:numRef>
          </c:xVal>
          <c:yVal>
            <c:numRef>
              <c:f>'Gráfico 23'!$D$6:$D$39</c:f>
              <c:numCache>
                <c:formatCode>0.0</c:formatCode>
                <c:ptCount val="34"/>
                <c:pt idx="0" formatCode="General">
                  <c:v>0</c:v>
                </c:pt>
                <c:pt idx="1">
                  <c:v>2.4264705882352939</c:v>
                </c:pt>
                <c:pt idx="2">
                  <c:v>4.8529411764705879</c:v>
                </c:pt>
                <c:pt idx="3">
                  <c:v>7.2794117647058822</c:v>
                </c:pt>
                <c:pt idx="4">
                  <c:v>9.7058823529411757</c:v>
                </c:pt>
                <c:pt idx="5">
                  <c:v>12.132352941176469</c:v>
                </c:pt>
                <c:pt idx="6">
                  <c:v>14.558823529411763</c:v>
                </c:pt>
                <c:pt idx="7">
                  <c:v>16.985294117647058</c:v>
                </c:pt>
                <c:pt idx="8">
                  <c:v>19.411764705882351</c:v>
                </c:pt>
                <c:pt idx="9">
                  <c:v>21.838235294117645</c:v>
                </c:pt>
                <c:pt idx="10">
                  <c:v>24.264705882352938</c:v>
                </c:pt>
                <c:pt idx="11">
                  <c:v>26.691176470588232</c:v>
                </c:pt>
                <c:pt idx="12">
                  <c:v>29.117647058823525</c:v>
                </c:pt>
                <c:pt idx="13">
                  <c:v>31.544117647058819</c:v>
                </c:pt>
                <c:pt idx="14">
                  <c:v>33.970588235294116</c:v>
                </c:pt>
                <c:pt idx="15">
                  <c:v>36.397058823529413</c:v>
                </c:pt>
                <c:pt idx="16">
                  <c:v>38.82352941176471</c:v>
                </c:pt>
                <c:pt idx="17">
                  <c:v>41.250000000000007</c:v>
                </c:pt>
                <c:pt idx="18">
                  <c:v>43.676470588235304</c:v>
                </c:pt>
                <c:pt idx="19">
                  <c:v>46.102941176470601</c:v>
                </c:pt>
                <c:pt idx="20">
                  <c:v>48.529411764705898</c:v>
                </c:pt>
                <c:pt idx="21">
                  <c:v>50.955882352941195</c:v>
                </c:pt>
                <c:pt idx="22">
                  <c:v>53.382352941176492</c:v>
                </c:pt>
                <c:pt idx="23">
                  <c:v>55.808823529411789</c:v>
                </c:pt>
                <c:pt idx="24">
                  <c:v>58.235294117647086</c:v>
                </c:pt>
                <c:pt idx="25">
                  <c:v>60.661764705882383</c:v>
                </c:pt>
                <c:pt idx="26">
                  <c:v>63.08823529411768</c:v>
                </c:pt>
                <c:pt idx="27">
                  <c:v>65.51470588235297</c:v>
                </c:pt>
                <c:pt idx="28">
                  <c:v>67.94117647058826</c:v>
                </c:pt>
                <c:pt idx="29">
                  <c:v>70.36764705882355</c:v>
                </c:pt>
                <c:pt idx="30">
                  <c:v>72.79411764705884</c:v>
                </c:pt>
                <c:pt idx="31">
                  <c:v>75.22058823529413</c:v>
                </c:pt>
                <c:pt idx="32">
                  <c:v>77.64705882352942</c:v>
                </c:pt>
                <c:pt idx="33">
                  <c:v>80.07352941176471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84E0-4187-A66D-97269D2B52DA}"/>
            </c:ext>
          </c:extLst>
        </c:ser>
        <c:ser>
          <c:idx val="2"/>
          <c:order val="2"/>
          <c:tx>
            <c:strRef>
              <c:f>'Gráfico 23'!$D$5</c:f>
              <c:strCache>
                <c:ptCount val="1"/>
                <c:pt idx="0">
                  <c:v>x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'Gráfico 23'!$D$6:$D$39</c:f>
              <c:numCache>
                <c:formatCode>0.0</c:formatCode>
                <c:ptCount val="34"/>
                <c:pt idx="0" formatCode="General">
                  <c:v>0</c:v>
                </c:pt>
                <c:pt idx="1">
                  <c:v>2.4264705882352939</c:v>
                </c:pt>
                <c:pt idx="2">
                  <c:v>4.8529411764705879</c:v>
                </c:pt>
                <c:pt idx="3">
                  <c:v>7.2794117647058822</c:v>
                </c:pt>
                <c:pt idx="4">
                  <c:v>9.7058823529411757</c:v>
                </c:pt>
                <c:pt idx="5">
                  <c:v>12.132352941176469</c:v>
                </c:pt>
                <c:pt idx="6">
                  <c:v>14.558823529411763</c:v>
                </c:pt>
                <c:pt idx="7">
                  <c:v>16.985294117647058</c:v>
                </c:pt>
                <c:pt idx="8">
                  <c:v>19.411764705882351</c:v>
                </c:pt>
                <c:pt idx="9">
                  <c:v>21.838235294117645</c:v>
                </c:pt>
                <c:pt idx="10">
                  <c:v>24.264705882352938</c:v>
                </c:pt>
                <c:pt idx="11">
                  <c:v>26.691176470588232</c:v>
                </c:pt>
                <c:pt idx="12">
                  <c:v>29.117647058823525</c:v>
                </c:pt>
                <c:pt idx="13">
                  <c:v>31.544117647058819</c:v>
                </c:pt>
                <c:pt idx="14">
                  <c:v>33.970588235294116</c:v>
                </c:pt>
                <c:pt idx="15">
                  <c:v>36.397058823529413</c:v>
                </c:pt>
                <c:pt idx="16">
                  <c:v>38.82352941176471</c:v>
                </c:pt>
                <c:pt idx="17">
                  <c:v>41.250000000000007</c:v>
                </c:pt>
                <c:pt idx="18">
                  <c:v>43.676470588235304</c:v>
                </c:pt>
                <c:pt idx="19">
                  <c:v>46.102941176470601</c:v>
                </c:pt>
                <c:pt idx="20">
                  <c:v>48.529411764705898</c:v>
                </c:pt>
                <c:pt idx="21">
                  <c:v>50.955882352941195</c:v>
                </c:pt>
                <c:pt idx="22">
                  <c:v>53.382352941176492</c:v>
                </c:pt>
                <c:pt idx="23">
                  <c:v>55.808823529411789</c:v>
                </c:pt>
                <c:pt idx="24">
                  <c:v>58.235294117647086</c:v>
                </c:pt>
                <c:pt idx="25">
                  <c:v>60.661764705882383</c:v>
                </c:pt>
                <c:pt idx="26">
                  <c:v>63.08823529411768</c:v>
                </c:pt>
                <c:pt idx="27">
                  <c:v>65.51470588235297</c:v>
                </c:pt>
                <c:pt idx="28">
                  <c:v>67.94117647058826</c:v>
                </c:pt>
                <c:pt idx="29">
                  <c:v>70.36764705882355</c:v>
                </c:pt>
                <c:pt idx="30">
                  <c:v>72.79411764705884</c:v>
                </c:pt>
                <c:pt idx="31">
                  <c:v>75.22058823529413</c:v>
                </c:pt>
                <c:pt idx="32">
                  <c:v>77.64705882352942</c:v>
                </c:pt>
                <c:pt idx="33">
                  <c:v>80.07352941176471</c:v>
                </c:pt>
              </c:numCache>
            </c:numRef>
          </c:xVal>
          <c:yVal>
            <c:numRef>
              <c:f>'Gráfico 23'!$D$6:$D$39</c:f>
              <c:numCache>
                <c:formatCode>0.0</c:formatCode>
                <c:ptCount val="34"/>
                <c:pt idx="0" formatCode="General">
                  <c:v>0</c:v>
                </c:pt>
                <c:pt idx="1">
                  <c:v>2.4264705882352939</c:v>
                </c:pt>
                <c:pt idx="2">
                  <c:v>4.8529411764705879</c:v>
                </c:pt>
                <c:pt idx="3">
                  <c:v>7.2794117647058822</c:v>
                </c:pt>
                <c:pt idx="4">
                  <c:v>9.7058823529411757</c:v>
                </c:pt>
                <c:pt idx="5">
                  <c:v>12.132352941176469</c:v>
                </c:pt>
                <c:pt idx="6">
                  <c:v>14.558823529411763</c:v>
                </c:pt>
                <c:pt idx="7">
                  <c:v>16.985294117647058</c:v>
                </c:pt>
                <c:pt idx="8">
                  <c:v>19.411764705882351</c:v>
                </c:pt>
                <c:pt idx="9">
                  <c:v>21.838235294117645</c:v>
                </c:pt>
                <c:pt idx="10">
                  <c:v>24.264705882352938</c:v>
                </c:pt>
                <c:pt idx="11">
                  <c:v>26.691176470588232</c:v>
                </c:pt>
                <c:pt idx="12">
                  <c:v>29.117647058823525</c:v>
                </c:pt>
                <c:pt idx="13">
                  <c:v>31.544117647058819</c:v>
                </c:pt>
                <c:pt idx="14">
                  <c:v>33.970588235294116</c:v>
                </c:pt>
                <c:pt idx="15">
                  <c:v>36.397058823529413</c:v>
                </c:pt>
                <c:pt idx="16">
                  <c:v>38.82352941176471</c:v>
                </c:pt>
                <c:pt idx="17">
                  <c:v>41.250000000000007</c:v>
                </c:pt>
                <c:pt idx="18">
                  <c:v>43.676470588235304</c:v>
                </c:pt>
                <c:pt idx="19">
                  <c:v>46.102941176470601</c:v>
                </c:pt>
                <c:pt idx="20">
                  <c:v>48.529411764705898</c:v>
                </c:pt>
                <c:pt idx="21">
                  <c:v>50.955882352941195</c:v>
                </c:pt>
                <c:pt idx="22">
                  <c:v>53.382352941176492</c:v>
                </c:pt>
                <c:pt idx="23">
                  <c:v>55.808823529411789</c:v>
                </c:pt>
                <c:pt idx="24">
                  <c:v>58.235294117647086</c:v>
                </c:pt>
                <c:pt idx="25">
                  <c:v>60.661764705882383</c:v>
                </c:pt>
                <c:pt idx="26">
                  <c:v>63.08823529411768</c:v>
                </c:pt>
                <c:pt idx="27">
                  <c:v>65.51470588235297</c:v>
                </c:pt>
                <c:pt idx="28">
                  <c:v>67.94117647058826</c:v>
                </c:pt>
                <c:pt idx="29">
                  <c:v>70.36764705882355</c:v>
                </c:pt>
                <c:pt idx="30">
                  <c:v>72.79411764705884</c:v>
                </c:pt>
                <c:pt idx="31">
                  <c:v>75.22058823529413</c:v>
                </c:pt>
                <c:pt idx="32">
                  <c:v>77.64705882352942</c:v>
                </c:pt>
                <c:pt idx="33">
                  <c:v>80.07352941176471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84E0-4187-A66D-97269D2B52DA}"/>
            </c:ext>
          </c:extLst>
        </c:ser>
        <c:ser>
          <c:idx val="3"/>
          <c:order val="3"/>
          <c:tx>
            <c:strRef>
              <c:f>'Gráfico 23'!$F$5</c:f>
              <c:strCache>
                <c:ptCount val="1"/>
                <c:pt idx="0">
                  <c:v>Hombre**</c:v>
                </c:pt>
              </c:strCache>
            </c:strRef>
          </c:tx>
          <c:spPr>
            <a:ln w="25400" cap="rnd">
              <a:solidFill>
                <a:srgbClr val="00FF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'Gráfico 23'!$D$6:$D$39</c:f>
              <c:numCache>
                <c:formatCode>0.0</c:formatCode>
                <c:ptCount val="34"/>
                <c:pt idx="0" formatCode="General">
                  <c:v>0</c:v>
                </c:pt>
                <c:pt idx="1">
                  <c:v>2.4264705882352939</c:v>
                </c:pt>
                <c:pt idx="2">
                  <c:v>4.8529411764705879</c:v>
                </c:pt>
                <c:pt idx="3">
                  <c:v>7.2794117647058822</c:v>
                </c:pt>
                <c:pt idx="4">
                  <c:v>9.7058823529411757</c:v>
                </c:pt>
                <c:pt idx="5">
                  <c:v>12.132352941176469</c:v>
                </c:pt>
                <c:pt idx="6">
                  <c:v>14.558823529411763</c:v>
                </c:pt>
                <c:pt idx="7">
                  <c:v>16.985294117647058</c:v>
                </c:pt>
                <c:pt idx="8">
                  <c:v>19.411764705882351</c:v>
                </c:pt>
                <c:pt idx="9">
                  <c:v>21.838235294117645</c:v>
                </c:pt>
                <c:pt idx="10">
                  <c:v>24.264705882352938</c:v>
                </c:pt>
                <c:pt idx="11">
                  <c:v>26.691176470588232</c:v>
                </c:pt>
                <c:pt idx="12">
                  <c:v>29.117647058823525</c:v>
                </c:pt>
                <c:pt idx="13">
                  <c:v>31.544117647058819</c:v>
                </c:pt>
                <c:pt idx="14">
                  <c:v>33.970588235294116</c:v>
                </c:pt>
                <c:pt idx="15">
                  <c:v>36.397058823529413</c:v>
                </c:pt>
                <c:pt idx="16">
                  <c:v>38.82352941176471</c:v>
                </c:pt>
                <c:pt idx="17">
                  <c:v>41.250000000000007</c:v>
                </c:pt>
                <c:pt idx="18">
                  <c:v>43.676470588235304</c:v>
                </c:pt>
                <c:pt idx="19">
                  <c:v>46.102941176470601</c:v>
                </c:pt>
                <c:pt idx="20">
                  <c:v>48.529411764705898</c:v>
                </c:pt>
                <c:pt idx="21">
                  <c:v>50.955882352941195</c:v>
                </c:pt>
                <c:pt idx="22">
                  <c:v>53.382352941176492</c:v>
                </c:pt>
                <c:pt idx="23">
                  <c:v>55.808823529411789</c:v>
                </c:pt>
                <c:pt idx="24">
                  <c:v>58.235294117647086</c:v>
                </c:pt>
                <c:pt idx="25">
                  <c:v>60.661764705882383</c:v>
                </c:pt>
                <c:pt idx="26">
                  <c:v>63.08823529411768</c:v>
                </c:pt>
                <c:pt idx="27">
                  <c:v>65.51470588235297</c:v>
                </c:pt>
                <c:pt idx="28">
                  <c:v>67.94117647058826</c:v>
                </c:pt>
                <c:pt idx="29">
                  <c:v>70.36764705882355</c:v>
                </c:pt>
                <c:pt idx="30">
                  <c:v>72.79411764705884</c:v>
                </c:pt>
                <c:pt idx="31">
                  <c:v>75.22058823529413</c:v>
                </c:pt>
                <c:pt idx="32">
                  <c:v>77.64705882352942</c:v>
                </c:pt>
                <c:pt idx="33">
                  <c:v>80.07352941176471</c:v>
                </c:pt>
              </c:numCache>
            </c:numRef>
          </c:xVal>
          <c:yVal>
            <c:numRef>
              <c:f>'Gráfico 23'!$F$6:$F$39</c:f>
              <c:numCache>
                <c:formatCode>0.0</c:formatCode>
                <c:ptCount val="34"/>
                <c:pt idx="0">
                  <c:v>18.3</c:v>
                </c:pt>
                <c:pt idx="1">
                  <c:v>18.3</c:v>
                </c:pt>
                <c:pt idx="2">
                  <c:v>18.3</c:v>
                </c:pt>
                <c:pt idx="3">
                  <c:v>18.3</c:v>
                </c:pt>
                <c:pt idx="4">
                  <c:v>18.3</c:v>
                </c:pt>
                <c:pt idx="5">
                  <c:v>18.3</c:v>
                </c:pt>
                <c:pt idx="6">
                  <c:v>18.3</c:v>
                </c:pt>
                <c:pt idx="7">
                  <c:v>18.3</c:v>
                </c:pt>
                <c:pt idx="8">
                  <c:v>18.3</c:v>
                </c:pt>
                <c:pt idx="9">
                  <c:v>18.3</c:v>
                </c:pt>
                <c:pt idx="10">
                  <c:v>18.3</c:v>
                </c:pt>
                <c:pt idx="11">
                  <c:v>18.3</c:v>
                </c:pt>
                <c:pt idx="12">
                  <c:v>18.3</c:v>
                </c:pt>
                <c:pt idx="13">
                  <c:v>18.3</c:v>
                </c:pt>
                <c:pt idx="14">
                  <c:v>18.3</c:v>
                </c:pt>
                <c:pt idx="15">
                  <c:v>18.3</c:v>
                </c:pt>
                <c:pt idx="16">
                  <c:v>18.3</c:v>
                </c:pt>
                <c:pt idx="17">
                  <c:v>18.3</c:v>
                </c:pt>
                <c:pt idx="18">
                  <c:v>18.3</c:v>
                </c:pt>
                <c:pt idx="19">
                  <c:v>18.3</c:v>
                </c:pt>
                <c:pt idx="20">
                  <c:v>18.3</c:v>
                </c:pt>
                <c:pt idx="21">
                  <c:v>18.3</c:v>
                </c:pt>
                <c:pt idx="22">
                  <c:v>18.3</c:v>
                </c:pt>
                <c:pt idx="23">
                  <c:v>18.3</c:v>
                </c:pt>
                <c:pt idx="24">
                  <c:v>18.3</c:v>
                </c:pt>
                <c:pt idx="25">
                  <c:v>18.3</c:v>
                </c:pt>
                <c:pt idx="26">
                  <c:v>18.3</c:v>
                </c:pt>
                <c:pt idx="27">
                  <c:v>18.3</c:v>
                </c:pt>
                <c:pt idx="28">
                  <c:v>18.3</c:v>
                </c:pt>
                <c:pt idx="29">
                  <c:v>18.3</c:v>
                </c:pt>
                <c:pt idx="30">
                  <c:v>18.3</c:v>
                </c:pt>
                <c:pt idx="31">
                  <c:v>18.3</c:v>
                </c:pt>
                <c:pt idx="32">
                  <c:v>18.3</c:v>
                </c:pt>
                <c:pt idx="33">
                  <c:v>18.3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84E0-4187-A66D-97269D2B5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6491584"/>
        <c:axId val="1596493248"/>
      </c:scatterChart>
      <c:valAx>
        <c:axId val="1596491584"/>
        <c:scaling>
          <c:orientation val="minMax"/>
          <c:max val="80"/>
          <c:min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Índice de Pobreza Multidimensional mujeres (%)</a:t>
                </a:r>
              </a:p>
            </c:rich>
          </c:tx>
          <c:layout>
            <c:manualLayout>
              <c:xMode val="edge"/>
              <c:yMode val="edge"/>
              <c:x val="0.38245773230849245"/>
              <c:y val="0.95194402181628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6493248"/>
        <c:crosses val="autoZero"/>
        <c:crossBetween val="midCat"/>
      </c:valAx>
      <c:valAx>
        <c:axId val="1596493248"/>
        <c:scaling>
          <c:orientation val="minMax"/>
          <c:max val="80"/>
          <c:min val="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Índice de Pobreza Multidimensional hombres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6491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25'!$A$7</c:f>
              <c:strCache>
                <c:ptCount val="1"/>
                <c:pt idx="0">
                  <c:v>Hombre </c:v>
                </c:pt>
              </c:strCache>
            </c:strRef>
          </c:tx>
          <c:spPr>
            <a:solidFill>
              <a:srgbClr val="660066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0185067526415994E-16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6A-4D66-996A-3F6D5C9F9C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25'!$B$6:$J$6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'Gráfico 25'!$B$7:$J$7</c:f>
              <c:numCache>
                <c:formatCode>0.0</c:formatCode>
                <c:ptCount val="9"/>
                <c:pt idx="0">
                  <c:v>24.9</c:v>
                </c:pt>
                <c:pt idx="1">
                  <c:v>23</c:v>
                </c:pt>
                <c:pt idx="2">
                  <c:v>20.6</c:v>
                </c:pt>
                <c:pt idx="3">
                  <c:v>19.2</c:v>
                </c:pt>
                <c:pt idx="4">
                  <c:v>17.5</c:v>
                </c:pt>
                <c:pt idx="6">
                  <c:v>18.100000000000001</c:v>
                </c:pt>
                <c:pt idx="7">
                  <c:v>16.600000000000001</c:v>
                </c:pt>
                <c:pt idx="8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6A-4D66-996A-3F6D5C9F9C18}"/>
            </c:ext>
          </c:extLst>
        </c:ser>
        <c:ser>
          <c:idx val="1"/>
          <c:order val="1"/>
          <c:tx>
            <c:strRef>
              <c:f>'Gráfico 25'!$A$8</c:f>
              <c:strCache>
                <c:ptCount val="1"/>
                <c:pt idx="0">
                  <c:v>Mujer </c:v>
                </c:pt>
              </c:strCache>
            </c:strRef>
          </c:tx>
          <c:spPr>
            <a:solidFill>
              <a:srgbClr val="D60093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0185067526415994E-16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6A-4D66-996A-3F6D5C9F9C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25'!$B$6:$J$6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'Gráfico 25'!$B$8:$J$8</c:f>
              <c:numCache>
                <c:formatCode>0.0</c:formatCode>
                <c:ptCount val="9"/>
                <c:pt idx="0">
                  <c:v>30</c:v>
                </c:pt>
                <c:pt idx="1">
                  <c:v>27</c:v>
                </c:pt>
                <c:pt idx="2">
                  <c:v>23.6</c:v>
                </c:pt>
                <c:pt idx="3">
                  <c:v>21</c:v>
                </c:pt>
                <c:pt idx="4">
                  <c:v>17.899999999999999</c:v>
                </c:pt>
                <c:pt idx="6">
                  <c:v>21</c:v>
                </c:pt>
                <c:pt idx="7">
                  <c:v>18.899999999999999</c:v>
                </c:pt>
                <c:pt idx="8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6A-4D66-996A-3F6D5C9F9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7032224"/>
        <c:axId val="285717600"/>
      </c:barChart>
      <c:lineChart>
        <c:grouping val="standard"/>
        <c:varyColors val="0"/>
        <c:ser>
          <c:idx val="2"/>
          <c:order val="2"/>
          <c:tx>
            <c:strRef>
              <c:f>'Gráfico 25'!$A$9</c:f>
              <c:strCache>
                <c:ptCount val="1"/>
                <c:pt idx="0">
                  <c:v>Brecha (M-H)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5.0485564304461683E-3"/>
                  <c:y val="6.909813356663750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6A-4D66-996A-3F6D5C9F9C18}"/>
                </c:ext>
              </c:extLst>
            </c:dLbl>
            <c:dLbl>
              <c:idx val="4"/>
              <c:layout>
                <c:manualLayout>
                  <c:x val="-2.6895888013998351E-2"/>
                  <c:y val="-5.8692038495188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6A-4D66-996A-3F6D5C9F9C18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25'!$B$6:$J$6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'Gráfico 25'!$B$9:$J$9</c:f>
              <c:numCache>
                <c:formatCode>0.0</c:formatCode>
                <c:ptCount val="9"/>
                <c:pt idx="0">
                  <c:v>5.1000000000000014</c:v>
                </c:pt>
                <c:pt idx="1">
                  <c:v>4</c:v>
                </c:pt>
                <c:pt idx="2">
                  <c:v>3</c:v>
                </c:pt>
                <c:pt idx="3">
                  <c:v>1.8000000000000007</c:v>
                </c:pt>
                <c:pt idx="4">
                  <c:v>0.39999999999999858</c:v>
                </c:pt>
                <c:pt idx="6">
                  <c:v>2.8999999999999986</c:v>
                </c:pt>
                <c:pt idx="7">
                  <c:v>2.2999999999999972</c:v>
                </c:pt>
                <c:pt idx="8">
                  <c:v>2.4000000000000021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96A-4D66-996A-3F6D5C9F9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601008"/>
        <c:axId val="358589360"/>
      </c:lineChart>
      <c:catAx>
        <c:axId val="2067032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ES_tradnl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285717600"/>
        <c:crosses val="autoZero"/>
        <c:auto val="1"/>
        <c:lblAlgn val="ctr"/>
        <c:lblOffset val="100"/>
        <c:noMultiLvlLbl val="0"/>
      </c:catAx>
      <c:valAx>
        <c:axId val="2857176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CO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2067032224"/>
        <c:crosses val="autoZero"/>
        <c:crossBetween val="between"/>
      </c:valAx>
      <c:valAx>
        <c:axId val="3585893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CO"/>
                  <a:t>Puntos porcentuales (p.p.)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358601008"/>
        <c:crosses val="max"/>
        <c:crossBetween val="between"/>
      </c:valAx>
      <c:catAx>
        <c:axId val="358601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8589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chemeClr val="tx1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2827868852459"/>
          <c:y val="0.11517092972074143"/>
          <c:w val="0.86317622950819672"/>
          <c:h val="0.620728713258668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26'!$D$9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66206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'Gráfico 26'!$B$10:$C$15</c:f>
              <c:multiLvlStrCache>
                <c:ptCount val="6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</c:lvl>
                <c:lvl>
                  <c:pt idx="0">
                    <c:v>Nacional</c:v>
                  </c:pt>
                  <c:pt idx="2">
                    <c:v>Cabeceras</c:v>
                  </c:pt>
                  <c:pt idx="4">
                    <c:v>Centros poblados y rural disperso</c:v>
                  </c:pt>
                </c:lvl>
              </c:multiLvlStrCache>
            </c:multiLvlStrRef>
          </c:cat>
          <c:val>
            <c:numRef>
              <c:f>'Gráfico 26'!$D$10:$D$15</c:f>
              <c:numCache>
                <c:formatCode>0.0</c:formatCode>
                <c:ptCount val="6"/>
                <c:pt idx="0">
                  <c:v>16.600000000000001</c:v>
                </c:pt>
                <c:pt idx="1">
                  <c:v>17.2</c:v>
                </c:pt>
                <c:pt idx="2">
                  <c:v>10.6</c:v>
                </c:pt>
                <c:pt idx="3">
                  <c:v>10.5</c:v>
                </c:pt>
                <c:pt idx="4">
                  <c:v>33</c:v>
                </c:pt>
                <c:pt idx="5">
                  <c:v>35.9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5-4FD2-9750-602DEAC1AD89}"/>
            </c:ext>
          </c:extLst>
        </c:ser>
        <c:ser>
          <c:idx val="1"/>
          <c:order val="1"/>
          <c:tx>
            <c:strRef>
              <c:f>'Gráfico 26'!$E$9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83F9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'Gráfico 26'!$B$10:$C$15</c:f>
              <c:multiLvlStrCache>
                <c:ptCount val="6"/>
                <c:lvl>
                  <c:pt idx="0">
                    <c:v>2019</c:v>
                  </c:pt>
                  <c:pt idx="1">
                    <c:v>2020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2019</c:v>
                  </c:pt>
                  <c:pt idx="5">
                    <c:v>2020</c:v>
                  </c:pt>
                </c:lvl>
                <c:lvl>
                  <c:pt idx="0">
                    <c:v>Nacional</c:v>
                  </c:pt>
                  <c:pt idx="2">
                    <c:v>Cabeceras</c:v>
                  </c:pt>
                  <c:pt idx="4">
                    <c:v>Centros poblados y rural disperso</c:v>
                  </c:pt>
                </c:lvl>
              </c:multiLvlStrCache>
            </c:multiLvlStrRef>
          </c:cat>
          <c:val>
            <c:numRef>
              <c:f>'Gráfico 26'!$E$10:$E$15</c:f>
              <c:numCache>
                <c:formatCode>0.0</c:formatCode>
                <c:ptCount val="6"/>
                <c:pt idx="0">
                  <c:v>18.899999999999999</c:v>
                </c:pt>
                <c:pt idx="1">
                  <c:v>19.600000000000001</c:v>
                </c:pt>
                <c:pt idx="2">
                  <c:v>14.8</c:v>
                </c:pt>
                <c:pt idx="3">
                  <c:v>15.2</c:v>
                </c:pt>
                <c:pt idx="4">
                  <c:v>38.799999999999997</c:v>
                </c:pt>
                <c:pt idx="5">
                  <c:v>39.9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5-4FD2-9750-602DEAC1A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2132608"/>
        <c:axId val="1"/>
      </c:barChart>
      <c:catAx>
        <c:axId val="37213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_tradnl"/>
                  <a:t>Año</a:t>
                </a:r>
              </a:p>
              <a:p>
                <a:pPr>
                  <a:defRPr/>
                </a:pPr>
                <a:r>
                  <a:rPr lang="es-ES_tradnl"/>
                  <a:t>Dominio geográfico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Porcentaje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372132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601882824876461"/>
          <c:y val="0.91750390938232995"/>
          <c:w val="0.20466519275041195"/>
          <c:h val="5.3399698429659415E-2"/>
        </c:manualLayout>
      </c:layout>
      <c:overlay val="0"/>
      <c:spPr>
        <a:noFill/>
        <a:ln>
          <a:noFill/>
        </a:ln>
        <a:effectLst/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chemeClr val="tx1"/>
          </a:solidFill>
          <a:latin typeface="Segoe UI Historic"/>
          <a:ea typeface="Segoe UI Historic"/>
          <a:cs typeface="Segoe UI Historic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Incidencia de pobreza Monetaria Mujer Vs hombre</a:t>
            </a:r>
            <a:br>
              <a:rPr lang="es-CO"/>
            </a:br>
            <a:r>
              <a:rPr lang="es-CO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'Gráfico 2'!$A$1</c:f>
              <c:strCache>
                <c:ptCount val="1"/>
                <c:pt idx="0">
                  <c:v>Incidencia de pobreza Monetaria según sexo de la persona: Mujer Vs hombre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D60093"/>
              </a:solidFill>
              <a:ln w="9525">
                <a:solidFill>
                  <a:srgbClr val="D6009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'Gráfico 2'!$C$5:$C$29</c:f>
            </c:numRef>
          </c:xVal>
          <c:yVal>
            <c:numRef>
              <c:f>'Gráfico 2'!$B$5:$B$29</c:f>
            </c:numRef>
          </c:yVal>
          <c:smooth val="0"/>
          <c:extLst>
            <c:ext xmlns:c16="http://schemas.microsoft.com/office/drawing/2014/chart" uri="{C3380CC4-5D6E-409C-BE32-E72D297353CC}">
              <c16:uniqueId val="{00000019-7A8C-4005-8651-8B8AA04771F1}"/>
            </c:ext>
          </c:extLst>
        </c:ser>
        <c:ser>
          <c:idx val="1"/>
          <c:order val="1"/>
          <c:tx>
            <c:strRef>
              <c:f>'Gráfico 2'!$D$4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2'!$D$5:$D$29</c:f>
            </c:numRef>
          </c:xVal>
          <c:yVal>
            <c:numRef>
              <c:f>'Gráfico 2'!$E$5:$E$29</c:f>
            </c:numRef>
          </c:yVal>
          <c:smooth val="0"/>
          <c:extLst>
            <c:ext xmlns:c16="http://schemas.microsoft.com/office/drawing/2014/chart" uri="{C3380CC4-5D6E-409C-BE32-E72D297353CC}">
              <c16:uniqueId val="{0000001A-7A8C-4005-8651-8B8AA04771F1}"/>
            </c:ext>
          </c:extLst>
        </c:ser>
        <c:ser>
          <c:idx val="2"/>
          <c:order val="2"/>
          <c:tx>
            <c:strRef>
              <c:f>'Gráfico 2'!$F$4</c:f>
              <c:strCache>
                <c:ptCount val="1"/>
                <c:pt idx="0">
                  <c:v>Mujer**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'Gráfico 2'!$D$5:$D$29</c:f>
            </c:numRef>
          </c:xVal>
          <c:yVal>
            <c:numRef>
              <c:f>'Gráfico 2'!$G$5:$G$29</c:f>
            </c:numRef>
          </c:yVal>
          <c:smooth val="0"/>
          <c:extLst>
            <c:ext xmlns:c16="http://schemas.microsoft.com/office/drawing/2014/chart" uri="{C3380CC4-5D6E-409C-BE32-E72D297353CC}">
              <c16:uniqueId val="{0000001B-7A8C-4005-8651-8B8AA04771F1}"/>
            </c:ext>
          </c:extLst>
        </c:ser>
        <c:ser>
          <c:idx val="3"/>
          <c:order val="3"/>
          <c:tx>
            <c:strRef>
              <c:f>'Gráfico 2'!$F$4</c:f>
              <c:strCache>
                <c:ptCount val="1"/>
                <c:pt idx="0">
                  <c:v>Mujer**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'Gráfico 2'!$F$5:$F$29</c:f>
            </c:numRef>
          </c:xVal>
          <c:yVal>
            <c:numRef>
              <c:f>'Gráfico 2'!$D$5:$D$29</c:f>
            </c:numRef>
          </c:yVal>
          <c:smooth val="0"/>
          <c:extLst>
            <c:ext xmlns:c16="http://schemas.microsoft.com/office/drawing/2014/chart" uri="{C3380CC4-5D6E-409C-BE32-E72D297353CC}">
              <c16:uniqueId val="{0000001D-7A8C-4005-8651-8B8AA047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4963168"/>
        <c:axId val="1724965248"/>
      </c:scatterChart>
      <c:valAx>
        <c:axId val="1724963168"/>
        <c:scaling>
          <c:orientation val="minMax"/>
          <c:max val="70"/>
          <c:min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Mujer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5248"/>
        <c:crosses val="autoZero"/>
        <c:crossBetween val="midCat"/>
      </c:valAx>
      <c:valAx>
        <c:axId val="1724965248"/>
        <c:scaling>
          <c:orientation val="minMax"/>
          <c:max val="70"/>
          <c:min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Hombre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3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'Gráfico 27'!$A$2</c:f>
              <c:strCache>
                <c:ptCount val="1"/>
                <c:pt idx="0">
                  <c:v>IMP Jefatura de hogar Mujer Vs Hombre 2020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D60093"/>
              </a:solidFill>
              <a:ln w="9525">
                <a:solidFill>
                  <a:srgbClr val="D60093"/>
                </a:solidFill>
              </a:ln>
              <a:effectLst/>
            </c:spPr>
          </c:marker>
          <c:dPt>
            <c:idx val="30"/>
            <c:marker>
              <c:symbol val="circle"/>
              <c:size val="5"/>
              <c:spPr>
                <a:solidFill>
                  <a:srgbClr val="00FF00"/>
                </a:solidFill>
                <a:ln w="9525">
                  <a:solidFill>
                    <a:srgbClr val="00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AEE-430F-A731-5341011ADFA9}"/>
              </c:ext>
            </c:extLst>
          </c:dPt>
          <c:dLbls>
            <c:dLbl>
              <c:idx val="0"/>
              <c:tx>
                <c:strRef>
                  <c:f>'Gráfico 27'!$A$5</c:f>
                  <c:strCache>
                    <c:ptCount val="1"/>
                    <c:pt idx="0">
                      <c:v>Amazonas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{2757C3F5-CF42-1E42-9A85-34AB6F25234E}</c15:txfldGUID>
                      <c15:f>'Gráfico 27'!$A$5</c15:f>
                      <c15:dlblFieldTableCache>
                        <c:ptCount val="1"/>
                        <c:pt idx="0">
                          <c:v>Amazonas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AEE-430F-A731-5341011ADFA9}"/>
                </c:ext>
              </c:extLst>
            </c:dLbl>
            <c:dLbl>
              <c:idx val="1"/>
              <c:layout>
                <c:manualLayout>
                  <c:x val="6.317298172488126E-3"/>
                  <c:y val="2.5451411614538758E-3"/>
                </c:manualLayout>
              </c:layout>
              <c:tx>
                <c:strRef>
                  <c:f>'Gráfico 27'!$A$6</c:f>
                  <c:strCache>
                    <c:ptCount val="1"/>
                    <c:pt idx="0">
                      <c:v>Antioquia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{490B102C-5426-6649-B523-6B408BD8E8CC}</c15:txfldGUID>
                      <c15:f>'Gráfico 27'!$A$6</c15:f>
                      <c15:dlblFieldTableCache>
                        <c:ptCount val="1"/>
                        <c:pt idx="0">
                          <c:v>Antioquia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AEE-430F-A731-5341011ADFA9}"/>
                </c:ext>
              </c:extLst>
            </c:dLbl>
            <c:dLbl>
              <c:idx val="2"/>
              <c:layout>
                <c:manualLayout>
                  <c:x val="-6.2241468349322768E-3"/>
                  <c:y val="1.0067434098494654E-2"/>
                </c:manualLayout>
              </c:layout>
              <c:tx>
                <c:strRef>
                  <c:f>'Gráfico 27'!$A$7</c:f>
                  <c:strCache>
                    <c:ptCount val="1"/>
                    <c:pt idx="0">
                      <c:v>Arauca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{F442B5A6-AF49-9045-BC54-85E09E8A543B}</c15:txfldGUID>
                      <c15:f>'Gráfico 27'!$A$7</c15:f>
                      <c15:dlblFieldTableCache>
                        <c:ptCount val="1"/>
                        <c:pt idx="0">
                          <c:v>Arauca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AAEE-430F-A731-5341011ADFA9}"/>
                </c:ext>
              </c:extLst>
            </c:dLbl>
            <c:dLbl>
              <c:idx val="3"/>
              <c:layout>
                <c:manualLayout>
                  <c:x val="-2.9791435236571184E-2"/>
                  <c:y val="2.2604588993562522E-2"/>
                </c:manualLayout>
              </c:layout>
              <c:tx>
                <c:strRef>
                  <c:f>'Gráfico 27'!$A$8</c:f>
                  <c:strCache>
                    <c:ptCount val="1"/>
                    <c:pt idx="0">
                      <c:v>Atlántico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{425654F9-B434-6148-B2D8-75A1603AAF30}</c15:txfldGUID>
                      <c15:f>'Gráfico 27'!$A$8</c15:f>
                      <c15:dlblFieldTableCache>
                        <c:ptCount val="1"/>
                        <c:pt idx="0">
                          <c:v>Atlántico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AEE-430F-A731-5341011ADFA9}"/>
                </c:ext>
              </c:extLst>
            </c:dLbl>
            <c:dLbl>
              <c:idx val="4"/>
              <c:layout>
                <c:manualLayout>
                  <c:x val="-0.12152464795205317"/>
                  <c:y val="5.0525721404674684E-3"/>
                </c:manualLayout>
              </c:layout>
              <c:tx>
                <c:strRef>
                  <c:f>'Gráfico 27'!$A$9</c:f>
                  <c:strCache>
                    <c:ptCount val="1"/>
                    <c:pt idx="0">
                      <c:v>Bogotá D.C.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{BDEA84BE-DF8A-0F48-83EB-75A514407D0D}</c15:txfldGUID>
                      <c15:f>'Gráfico 27'!$A$9</c15:f>
                      <c15:dlblFieldTableCache>
                        <c:ptCount val="1"/>
                        <c:pt idx="0">
                          <c:v>Bogotá D.C.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AAEE-430F-A731-5341011ADFA9}"/>
                </c:ext>
              </c:extLst>
            </c:dLbl>
            <c:dLbl>
              <c:idx val="5"/>
              <c:layout>
                <c:manualLayout>
                  <c:x val="-2.5323260630490962E-2"/>
                  <c:y val="-2.503659960769564E-2"/>
                </c:manualLayout>
              </c:layout>
              <c:tx>
                <c:strRef>
                  <c:f>'Gráfico 27'!$A$10</c:f>
                  <c:strCache>
                    <c:ptCount val="1"/>
                    <c:pt idx="0">
                      <c:v>Bolívar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{5F0CD874-007E-4146-8126-6C3782D64B7A}</c15:txfldGUID>
                      <c15:f>'Gráfico 27'!$A$10</c15:f>
                      <c15:dlblFieldTableCache>
                        <c:ptCount val="1"/>
                        <c:pt idx="0">
                          <c:v>Bolívar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AAEE-430F-A731-5341011ADFA9}"/>
                </c:ext>
              </c:extLst>
            </c:dLbl>
            <c:dLbl>
              <c:idx val="6"/>
              <c:layout>
                <c:manualLayout>
                  <c:x val="-3.0458788102643197E-3"/>
                  <c:y val="5.0186329762712131E-2"/>
                </c:manualLayout>
              </c:layout>
              <c:tx>
                <c:strRef>
                  <c:f>'Gráfico 27'!$A$11</c:f>
                  <c:strCache>
                    <c:ptCount val="1"/>
                    <c:pt idx="0">
                      <c:v>Boyacá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{BE9C6660-79AF-4D45-B452-193EAC34121A}</c15:txfldGUID>
                      <c15:f>'Gráfico 27'!$A$11</c15:f>
                      <c15:dlblFieldTableCache>
                        <c:ptCount val="1"/>
                        <c:pt idx="0">
                          <c:v>Boyacá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AAEE-430F-A731-5341011ADFA9}"/>
                </c:ext>
              </c:extLst>
            </c:dLbl>
            <c:dLbl>
              <c:idx val="7"/>
              <c:tx>
                <c:strRef>
                  <c:f>'Gráfico 27'!$A$12</c:f>
                  <c:strCache>
                    <c:ptCount val="1"/>
                    <c:pt idx="0">
                      <c:v>Caldas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{51EC9B09-B365-184E-8CBE-E512263E51B1}</c15:txfldGUID>
                      <c15:f>'Gráfico 27'!$A$12</c15:f>
                      <c15:dlblFieldTableCache>
                        <c:ptCount val="1"/>
                        <c:pt idx="0">
                          <c:v>Caldas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AAEE-430F-A731-5341011ADFA9}"/>
                </c:ext>
              </c:extLst>
            </c:dLbl>
            <c:dLbl>
              <c:idx val="8"/>
              <c:layout>
                <c:manualLayout>
                  <c:x val="-9.0129403119287632E-2"/>
                  <c:y val="-3.5066323523750012E-2"/>
                </c:manualLayout>
              </c:layout>
              <c:tx>
                <c:strRef>
                  <c:f>'Gráfico 27'!$A$13</c:f>
                  <c:strCache>
                    <c:ptCount val="1"/>
                    <c:pt idx="0">
                      <c:v>Caquetá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{D1DAB923-2AF4-3542-A0EC-8133A85AA1B9}</c15:txfldGUID>
                      <c15:f>'Gráfico 27'!$A$13</c15:f>
                      <c15:dlblFieldTableCache>
                        <c:ptCount val="1"/>
                        <c:pt idx="0">
                          <c:v>Caquetá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AAEE-430F-A731-5341011ADFA9}"/>
                </c:ext>
              </c:extLst>
            </c:dLbl>
            <c:dLbl>
              <c:idx val="9"/>
              <c:layout>
                <c:manualLayout>
                  <c:x val="-6.9254852636283261E-3"/>
                  <c:y val="-7.4845827546004022E-3"/>
                </c:manualLayout>
              </c:layout>
              <c:tx>
                <c:strRef>
                  <c:f>'Gráfico 27'!$A$14</c:f>
                  <c:strCache>
                    <c:ptCount val="1"/>
                    <c:pt idx="0">
                      <c:v>Casanare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{F25FBD80-3099-0C41-858B-FCE3A90BBAE5}</c15:txfldGUID>
                      <c15:f>'Gráfico 27'!$A$14</c15:f>
                      <c15:dlblFieldTableCache>
                        <c:ptCount val="1"/>
                        <c:pt idx="0">
                          <c:v>Casanare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AEE-430F-A731-5341011ADFA9}"/>
                </c:ext>
              </c:extLst>
            </c:dLbl>
            <c:dLbl>
              <c:idx val="10"/>
              <c:layout>
                <c:manualLayout>
                  <c:x val="-4.0199204830522493E-2"/>
                  <c:y val="-2.7544030586709234E-2"/>
                </c:manualLayout>
              </c:layout>
              <c:tx>
                <c:strRef>
                  <c:f>'Gráfico 27'!$A$15</c:f>
                  <c:strCache>
                    <c:ptCount val="1"/>
                    <c:pt idx="0">
                      <c:v>Cauca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{1C5A6224-099B-B945-ACB4-06EC6991C554}</c15:txfldGUID>
                      <c15:f>'Gráfico 27'!$A$15</c15:f>
                      <c15:dlblFieldTableCache>
                        <c:ptCount val="1"/>
                        <c:pt idx="0">
                          <c:v>Cauca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AAEE-430F-A731-5341011ADFA9}"/>
                </c:ext>
              </c:extLst>
            </c:dLbl>
            <c:dLbl>
              <c:idx val="11"/>
              <c:layout>
                <c:manualLayout>
                  <c:x val="-6.945598537508553E-2"/>
                  <c:y val="-7.4845827546004941E-3"/>
                </c:manualLayout>
              </c:layout>
              <c:tx>
                <c:strRef>
                  <c:f>'Gráfico 27'!$A$16</c:f>
                  <c:strCache>
                    <c:ptCount val="1"/>
                    <c:pt idx="0">
                      <c:v>Cesar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{8DE688CC-16B7-2946-9D18-E18090BA4DCA}</c15:txfldGUID>
                      <c15:f>'Gráfico 27'!$A$16</c15:f>
                      <c15:dlblFieldTableCache>
                        <c:ptCount val="1"/>
                        <c:pt idx="0">
                          <c:v>Cesar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AAEE-430F-A731-5341011ADFA9}"/>
                </c:ext>
              </c:extLst>
            </c:dLbl>
            <c:dLbl>
              <c:idx val="12"/>
              <c:tx>
                <c:strRef>
                  <c:f>'Gráfico 27'!$A$17</c:f>
                  <c:strCache>
                    <c:ptCount val="1"/>
                    <c:pt idx="0">
                      <c:v>Chocó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{A56264AE-6A5C-454B-82C0-6F271B7560A2}</c15:txfldGUID>
                      <c15:f>'Gráfico 27'!$A$17</c15:f>
                      <c15:dlblFieldTableCache>
                        <c:ptCount val="1"/>
                        <c:pt idx="0">
                          <c:v>Chocó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AAEE-430F-A731-5341011ADFA9}"/>
                </c:ext>
              </c:extLst>
            </c:dLbl>
            <c:dLbl>
              <c:idx val="13"/>
              <c:tx>
                <c:strRef>
                  <c:f>'Gráfico 27'!$A$18</c:f>
                  <c:strCache>
                    <c:ptCount val="1"/>
                    <c:pt idx="0">
                      <c:v>Córdoba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{D1B067AC-41F7-FB4E-8C47-26621EC24526}</c15:txfldGUID>
                      <c15:f>'Gráfico 27'!$A$18</c15:f>
                      <c15:dlblFieldTableCache>
                        <c:ptCount val="1"/>
                        <c:pt idx="0">
                          <c:v>Córdoba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AAEE-430F-A731-5341011ADFA9}"/>
                </c:ext>
              </c:extLst>
            </c:dLbl>
            <c:dLbl>
              <c:idx val="14"/>
              <c:layout>
                <c:manualLayout>
                  <c:x val="-0.15509759494986897"/>
                  <c:y val="-3.2558892544736512E-2"/>
                </c:manualLayout>
              </c:layout>
              <c:tx>
                <c:strRef>
                  <c:f>'Gráfico 27'!$A$19</c:f>
                  <c:strCache>
                    <c:ptCount val="1"/>
                    <c:pt idx="0">
                      <c:v>Cundinamarca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{6EAEDE48-91A3-D346-B905-2166585043DB}</c15:txfldGUID>
                      <c15:f>'Gráfico 27'!$A$19</c15:f>
                      <c15:dlblFieldTableCache>
                        <c:ptCount val="1"/>
                        <c:pt idx="0">
                          <c:v>Cundinamarca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AAEE-430F-A731-5341011ADFA9}"/>
                </c:ext>
              </c:extLst>
            </c:dLbl>
            <c:dLbl>
              <c:idx val="15"/>
              <c:tx>
                <c:strRef>
                  <c:f>'Gráfico 27'!$A$20</c:f>
                  <c:strCache>
                    <c:ptCount val="1"/>
                    <c:pt idx="0">
                      <c:v>Guainía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{2A7C7DC0-7C9D-F543-A535-C82FBC7A5778}</c15:txfldGUID>
                      <c15:f>'Gráfico 27'!$A$20</c15:f>
                      <c15:dlblFieldTableCache>
                        <c:ptCount val="1"/>
                        <c:pt idx="0">
                          <c:v>Guainía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AAEE-430F-A731-5341011ADFA9}"/>
                </c:ext>
              </c:extLst>
            </c:dLbl>
            <c:dLbl>
              <c:idx val="16"/>
              <c:tx>
                <c:strRef>
                  <c:f>'Gráfico 27'!$A$21</c:f>
                  <c:strCache>
                    <c:ptCount val="1"/>
                    <c:pt idx="0">
                      <c:v>Guaviare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{A4AC941C-DA21-394F-99DA-C6F667585366}</c15:txfldGUID>
                      <c15:f>'Gráfico 27'!$A$21</c15:f>
                      <c15:dlblFieldTableCache>
                        <c:ptCount val="1"/>
                        <c:pt idx="0">
                          <c:v>Guaviare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AAEE-430F-A731-5341011ADFA9}"/>
                </c:ext>
              </c:extLst>
            </c:dLbl>
            <c:dLbl>
              <c:idx val="17"/>
              <c:layout>
                <c:manualLayout>
                  <c:x val="-3.3597818250463399E-3"/>
                  <c:y val="2.5451411614538758E-3"/>
                </c:manualLayout>
              </c:layout>
              <c:tx>
                <c:strRef>
                  <c:f>'Gráfico 27'!$A$22</c:f>
                  <c:strCache>
                    <c:ptCount val="1"/>
                    <c:pt idx="0">
                      <c:v>Huila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{17248716-0B9D-394C-993D-1FAB02DF5850}</c15:txfldGUID>
                      <c15:f>'Gráfico 27'!$A$22</c15:f>
                      <c15:dlblFieldTableCache>
                        <c:ptCount val="1"/>
                        <c:pt idx="0">
                          <c:v>Huila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AAEE-430F-A731-5341011ADFA9}"/>
                </c:ext>
              </c:extLst>
            </c:dLbl>
            <c:dLbl>
              <c:idx val="18"/>
              <c:tx>
                <c:strRef>
                  <c:f>'Gráfico 27'!$A$23</c:f>
                  <c:strCache>
                    <c:ptCount val="1"/>
                    <c:pt idx="0">
                      <c:v>La Guajira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{9EB69525-7507-CA4E-A4EB-29FFB0B28050}</c15:txfldGUID>
                      <c15:f>'Gráfico 27'!$A$23</c15:f>
                      <c15:dlblFieldTableCache>
                        <c:ptCount val="1"/>
                        <c:pt idx="0">
                          <c:v>La Guajira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AAEE-430F-A731-5341011ADFA9}"/>
                </c:ext>
              </c:extLst>
            </c:dLbl>
            <c:dLbl>
              <c:idx val="19"/>
              <c:layout>
                <c:manualLayout>
                  <c:x val="4.512355837491544E-3"/>
                  <c:y val="-1.5006875691641363E-2"/>
                </c:manualLayout>
              </c:layout>
              <c:tx>
                <c:strRef>
                  <c:f>'Gráfico 27'!$A$24</c:f>
                  <c:strCache>
                    <c:ptCount val="1"/>
                    <c:pt idx="0">
                      <c:v>Magdalena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{F1602C84-DD50-2A4F-BEE5-C69EE48CEF77}</c15:txfldGUID>
                      <c15:f>'Gráfico 27'!$A$24</c15:f>
                      <c15:dlblFieldTableCache>
                        <c:ptCount val="1"/>
                        <c:pt idx="0">
                          <c:v>Magdalena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AAEE-430F-A731-5341011ADFA9}"/>
                </c:ext>
              </c:extLst>
            </c:dLbl>
            <c:dLbl>
              <c:idx val="20"/>
              <c:layout>
                <c:manualLayout>
                  <c:x val="5.7373808902576328E-4"/>
                  <c:y val="-9.9920137336141791E-3"/>
                </c:manualLayout>
              </c:layout>
              <c:tx>
                <c:strRef>
                  <c:f>'Gráfico 27'!$A$25</c:f>
                  <c:strCache>
                    <c:ptCount val="1"/>
                    <c:pt idx="0">
                      <c:v>Meta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{D9FE0674-993D-0949-899C-C2088391247D}</c15:txfldGUID>
                      <c15:f>'Gráfico 27'!$A$25</c15:f>
                      <c15:dlblFieldTableCache>
                        <c:ptCount val="1"/>
                        <c:pt idx="0">
                          <c:v>Meta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AAEE-430F-A731-5341011ADFA9}"/>
                </c:ext>
              </c:extLst>
            </c:dLbl>
            <c:dLbl>
              <c:idx val="21"/>
              <c:layout>
                <c:manualLayout>
                  <c:x val="1.1781095283622579E-2"/>
                  <c:y val="3.77101824403751E-5"/>
                </c:manualLayout>
              </c:layout>
              <c:tx>
                <c:strRef>
                  <c:f>'Gráfico 27'!$A$26</c:f>
                  <c:strCache>
                    <c:ptCount val="1"/>
                    <c:pt idx="0">
                      <c:v>Nariño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{0D13676F-42D4-D74D-A495-FA54F0F5B785}</c15:txfldGUID>
                      <c15:f>'Gráfico 27'!$A$26</c15:f>
                      <c15:dlblFieldTableCache>
                        <c:ptCount val="1"/>
                        <c:pt idx="0">
                          <c:v>Nariño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AAEE-430F-A731-5341011ADFA9}"/>
                </c:ext>
              </c:extLst>
            </c:dLbl>
            <c:dLbl>
              <c:idx val="22"/>
              <c:layout>
                <c:manualLayout>
                  <c:x val="-3.0801733325485758E-3"/>
                  <c:y val="2.5451411614538758E-3"/>
                </c:manualLayout>
              </c:layout>
              <c:tx>
                <c:strRef>
                  <c:f>'Gráfico 27'!$A$27</c:f>
                  <c:strCache>
                    <c:ptCount val="1"/>
                    <c:pt idx="0">
                      <c:v>Norte de Santander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{076D8D90-4D87-A849-A1AC-EEB25D9A3215}</c15:txfldGUID>
                      <c15:f>'Gráfico 27'!$A$27</c15:f>
                      <c15:dlblFieldTableCache>
                        <c:ptCount val="1"/>
                        <c:pt idx="0">
                          <c:v>Norte de Santander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AAEE-430F-A731-5341011ADFA9}"/>
                </c:ext>
              </c:extLst>
            </c:dLbl>
            <c:dLbl>
              <c:idx val="23"/>
              <c:layout>
                <c:manualLayout>
                  <c:x val="1.4478776556820694E-2"/>
                  <c:y val="-1.2499444712627679E-2"/>
                </c:manualLayout>
              </c:layout>
              <c:tx>
                <c:strRef>
                  <c:f>'Gráfico 27'!$A$28</c:f>
                  <c:strCache>
                    <c:ptCount val="1"/>
                    <c:pt idx="0">
                      <c:v>Putumayo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{8501C4D9-1039-6F4A-8491-0D1EC27C53C1}</c15:txfldGUID>
                      <c15:f>'Gráfico 27'!$A$28</c15:f>
                      <c15:dlblFieldTableCache>
                        <c:ptCount val="1"/>
                        <c:pt idx="0">
                          <c:v>Putumayo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AAEE-430F-A731-5341011ADFA9}"/>
                </c:ext>
              </c:extLst>
            </c:dLbl>
            <c:dLbl>
              <c:idx val="24"/>
              <c:layout>
                <c:manualLayout>
                  <c:x val="-4.601629731311687E-2"/>
                  <c:y val="-0.18801961324357916"/>
                </c:manualLayout>
              </c:layout>
              <c:tx>
                <c:strRef>
                  <c:f>'Gráfico 27'!$A$29</c:f>
                  <c:strCache>
                    <c:ptCount val="1"/>
                    <c:pt idx="0">
                      <c:v>Quindío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{F868444E-DEE3-6044-AC9D-4EEC03D30ADD}</c15:txfldGUID>
                      <c15:f>'Gráfico 27'!$A$29</c15:f>
                      <c15:dlblFieldTableCache>
                        <c:ptCount val="1"/>
                        <c:pt idx="0">
                          <c:v>Quindío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AAEE-430F-A731-5341011ADFA9}"/>
                </c:ext>
              </c:extLst>
            </c:dLbl>
            <c:dLbl>
              <c:idx val="25"/>
              <c:layout>
                <c:manualLayout>
                  <c:x val="-0.1459012561836345"/>
                  <c:y val="-3.2558892544736512E-2"/>
                </c:manualLayout>
              </c:layout>
              <c:tx>
                <c:strRef>
                  <c:f>'Gráfico 27'!$A$30</c:f>
                  <c:strCache>
                    <c:ptCount val="1"/>
                    <c:pt idx="0">
                      <c:v>Risaralda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{891B3A0E-45F7-7D48-97CF-CE09CA4AB2CC}</c15:txfldGUID>
                      <c15:f>'Gráfico 27'!$A$30</c15:f>
                      <c15:dlblFieldTableCache>
                        <c:ptCount val="1"/>
                        <c:pt idx="0">
                          <c:v>Risaralda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AAEE-430F-A731-5341011ADFA9}"/>
                </c:ext>
              </c:extLst>
            </c:dLbl>
            <c:dLbl>
              <c:idx val="26"/>
              <c:layout>
                <c:manualLayout>
                  <c:x val="-0.13318818408496266"/>
                  <c:y val="-0.15291557953738885"/>
                </c:manualLayout>
              </c:layout>
              <c:tx>
                <c:strRef>
                  <c:f>'Gráfico 27'!$A$31</c:f>
                  <c:strCache>
                    <c:ptCount val="1"/>
                    <c:pt idx="0">
                      <c:v>San Andrés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{1ED66E84-888B-AD45-B4D9-520B58F4FFFC}</c15:txfldGUID>
                      <c15:f>'Gráfico 27'!$A$31</c15:f>
                      <c15:dlblFieldTableCache>
                        <c:ptCount val="1"/>
                        <c:pt idx="0">
                          <c:v>San Andrés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AAEE-430F-A731-5341011ADFA9}"/>
                </c:ext>
              </c:extLst>
            </c:dLbl>
            <c:dLbl>
              <c:idx val="27"/>
              <c:layout>
                <c:manualLayout>
                  <c:x val="-0.14450831155553928"/>
                  <c:y val="2.5451411614538758E-3"/>
                </c:manualLayout>
              </c:layout>
              <c:tx>
                <c:strRef>
                  <c:f>'Gráfico 27'!$A$32</c:f>
                  <c:strCache>
                    <c:ptCount val="1"/>
                    <c:pt idx="0">
                      <c:v>Santander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{F1FD575B-D06F-4644-9653-B6669ACFE8E7}</c15:txfldGUID>
                      <c15:f>'Gráfico 27'!$A$32</c15:f>
                      <c15:dlblFieldTableCache>
                        <c:ptCount val="1"/>
                        <c:pt idx="0">
                          <c:v>Santander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AAEE-430F-A731-5341011ADFA9}"/>
                </c:ext>
              </c:extLst>
            </c:dLbl>
            <c:dLbl>
              <c:idx val="28"/>
              <c:tx>
                <c:strRef>
                  <c:f>'Gráfico 27'!$A$33</c:f>
                  <c:strCache>
                    <c:ptCount val="1"/>
                    <c:pt idx="0">
                      <c:v>Sucre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{172666FA-8BF2-6546-970D-EE95C53054FF}</c15:txfldGUID>
                      <c15:f>'Gráfico 27'!$A$33</c15:f>
                      <c15:dlblFieldTableCache>
                        <c:ptCount val="1"/>
                        <c:pt idx="0">
                          <c:v>Sucre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AAEE-430F-A731-5341011ADFA9}"/>
                </c:ext>
              </c:extLst>
            </c:dLbl>
            <c:dLbl>
              <c:idx val="29"/>
              <c:layout>
                <c:manualLayout>
                  <c:x val="-6.2466699941622073E-2"/>
                  <c:y val="-3.2558892544736422E-2"/>
                </c:manualLayout>
              </c:layout>
              <c:tx>
                <c:strRef>
                  <c:f>'Gráfico 27'!$A$34</c:f>
                  <c:strCache>
                    <c:ptCount val="1"/>
                    <c:pt idx="0">
                      <c:v>Tolima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{08D36943-2940-9640-A3F6-E8C0A955AD0B}</c15:txfldGUID>
                      <c15:f>'Gráfico 27'!$A$34</c15:f>
                      <c15:dlblFieldTableCache>
                        <c:ptCount val="1"/>
                        <c:pt idx="0">
                          <c:v>Tolima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AAEE-430F-A731-5341011ADFA9}"/>
                </c:ext>
              </c:extLst>
            </c:dLbl>
            <c:dLbl>
              <c:idx val="30"/>
              <c:layout>
                <c:manualLayout>
                  <c:x val="-9.8487070887858918E-3"/>
                  <c:y val="-3.2558892544736422E-2"/>
                </c:manualLayout>
              </c:layout>
              <c:tx>
                <c:strRef>
                  <c:f>'Gráfico 27'!$A$35</c:f>
                  <c:strCache>
                    <c:ptCount val="1"/>
                    <c:pt idx="0">
                      <c:v>Total Nacional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{A1662972-F58B-5149-B5F7-63536A9CB84A}</c15:txfldGUID>
                      <c15:f>'Gráfico 27'!$A$35</c15:f>
                      <c15:dlblFieldTableCache>
                        <c:ptCount val="1"/>
                        <c:pt idx="0">
                          <c:v>Total Nacional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AEE-430F-A731-5341011ADFA9}"/>
                </c:ext>
              </c:extLst>
            </c:dLbl>
            <c:dLbl>
              <c:idx val="31"/>
              <c:layout>
                <c:manualLayout>
                  <c:x val="-0.14844677482417493"/>
                  <c:y val="1.0067434098494654E-2"/>
                </c:manualLayout>
              </c:layout>
              <c:tx>
                <c:strRef>
                  <c:f>'Gráfico 27'!$A$36</c:f>
                  <c:strCache>
                    <c:ptCount val="1"/>
                    <c:pt idx="0">
                      <c:v>Valle del Cauca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{2131DCCF-F517-7345-A68B-4F8FAC586696}</c15:txfldGUID>
                      <c15:f>'Gráfico 27'!$A$36</c15:f>
                      <c15:dlblFieldTableCache>
                        <c:ptCount val="1"/>
                        <c:pt idx="0">
                          <c:v>Valle del Cauca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AAEE-430F-A731-5341011ADFA9}"/>
                </c:ext>
              </c:extLst>
            </c:dLbl>
            <c:dLbl>
              <c:idx val="32"/>
              <c:tx>
                <c:strRef>
                  <c:f>'Gráfico 27'!$A$37</c:f>
                  <c:strCache>
                    <c:ptCount val="1"/>
                    <c:pt idx="0">
                      <c:v>Vaupés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{4A8CF6F2-08F7-2942-9D17-48CC4CDF4E6A}</c15:txfldGUID>
                      <c15:f>'Gráfico 27'!$A$37</c15:f>
                      <c15:dlblFieldTableCache>
                        <c:ptCount val="1"/>
                        <c:pt idx="0">
                          <c:v>Vaupés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AAEE-430F-A731-5341011ADFA9}"/>
                </c:ext>
              </c:extLst>
            </c:dLbl>
            <c:dLbl>
              <c:idx val="33"/>
              <c:tx>
                <c:strRef>
                  <c:f>'Gráfico 27'!$A$38</c:f>
                  <c:strCache>
                    <c:ptCount val="1"/>
                    <c:pt idx="0">
                      <c:v>Vichada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{11ECD8E4-BEAE-164A-9E52-C1203BAF4111}</c15:txfldGUID>
                      <c15:f>'Gráfico 27'!$A$38</c15:f>
                      <c15:dlblFieldTableCache>
                        <c:ptCount val="1"/>
                        <c:pt idx="0">
                          <c:v>Vichada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AAEE-430F-A731-5341011ADF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'Gráfico 27'!$C$5:$C$38</c:f>
              <c:numCache>
                <c:formatCode>0.0</c:formatCode>
                <c:ptCount val="34"/>
                <c:pt idx="0">
                  <c:v>34</c:v>
                </c:pt>
                <c:pt idx="1">
                  <c:v>17.8</c:v>
                </c:pt>
                <c:pt idx="2">
                  <c:v>29.3</c:v>
                </c:pt>
                <c:pt idx="3">
                  <c:v>16.600000000000001</c:v>
                </c:pt>
                <c:pt idx="4">
                  <c:v>9.8000000000000007</c:v>
                </c:pt>
                <c:pt idx="5">
                  <c:v>30.3</c:v>
                </c:pt>
                <c:pt idx="6">
                  <c:v>12.6</c:v>
                </c:pt>
                <c:pt idx="7">
                  <c:v>14.8</c:v>
                </c:pt>
                <c:pt idx="8">
                  <c:v>24.3</c:v>
                </c:pt>
                <c:pt idx="9">
                  <c:v>23.3</c:v>
                </c:pt>
                <c:pt idx="10">
                  <c:v>26.1</c:v>
                </c:pt>
                <c:pt idx="11">
                  <c:v>29.3</c:v>
                </c:pt>
                <c:pt idx="12">
                  <c:v>48</c:v>
                </c:pt>
                <c:pt idx="13">
                  <c:v>32.9</c:v>
                </c:pt>
                <c:pt idx="14">
                  <c:v>12.3</c:v>
                </c:pt>
                <c:pt idx="15">
                  <c:v>58.7</c:v>
                </c:pt>
                <c:pt idx="16">
                  <c:v>31.2</c:v>
                </c:pt>
                <c:pt idx="17">
                  <c:v>21.1</c:v>
                </c:pt>
                <c:pt idx="18">
                  <c:v>52.2</c:v>
                </c:pt>
                <c:pt idx="19">
                  <c:v>35</c:v>
                </c:pt>
                <c:pt idx="20">
                  <c:v>14.5</c:v>
                </c:pt>
                <c:pt idx="21">
                  <c:v>30.5</c:v>
                </c:pt>
                <c:pt idx="22">
                  <c:v>29.1</c:v>
                </c:pt>
                <c:pt idx="23">
                  <c:v>30</c:v>
                </c:pt>
                <c:pt idx="24">
                  <c:v>13.4</c:v>
                </c:pt>
                <c:pt idx="25">
                  <c:v>13.3</c:v>
                </c:pt>
                <c:pt idx="26">
                  <c:v>12.4</c:v>
                </c:pt>
                <c:pt idx="27">
                  <c:v>13</c:v>
                </c:pt>
                <c:pt idx="28">
                  <c:v>41.2</c:v>
                </c:pt>
                <c:pt idx="29">
                  <c:v>18</c:v>
                </c:pt>
                <c:pt idx="30">
                  <c:v>19.600000000000001</c:v>
                </c:pt>
                <c:pt idx="31">
                  <c:v>12.4</c:v>
                </c:pt>
                <c:pt idx="32">
                  <c:v>47.4</c:v>
                </c:pt>
                <c:pt idx="33">
                  <c:v>73.900000000000006</c:v>
                </c:pt>
              </c:numCache>
            </c:numRef>
          </c:xVal>
          <c:yVal>
            <c:numRef>
              <c:f>'Gráfico 27'!$B$5:$B$38</c:f>
              <c:numCache>
                <c:formatCode>0.0</c:formatCode>
                <c:ptCount val="34"/>
                <c:pt idx="0">
                  <c:v>41.3</c:v>
                </c:pt>
                <c:pt idx="1">
                  <c:v>12.9</c:v>
                </c:pt>
                <c:pt idx="2">
                  <c:v>23.1</c:v>
                </c:pt>
                <c:pt idx="3">
                  <c:v>12.5</c:v>
                </c:pt>
                <c:pt idx="4">
                  <c:v>6</c:v>
                </c:pt>
                <c:pt idx="5">
                  <c:v>26.7</c:v>
                </c:pt>
                <c:pt idx="6">
                  <c:v>11.2</c:v>
                </c:pt>
                <c:pt idx="7">
                  <c:v>14.3</c:v>
                </c:pt>
                <c:pt idx="8">
                  <c:v>27</c:v>
                </c:pt>
                <c:pt idx="9">
                  <c:v>17.7</c:v>
                </c:pt>
                <c:pt idx="10">
                  <c:v>29.4</c:v>
                </c:pt>
                <c:pt idx="11">
                  <c:v>25.9</c:v>
                </c:pt>
                <c:pt idx="12">
                  <c:v>49.9</c:v>
                </c:pt>
                <c:pt idx="13">
                  <c:v>31.2</c:v>
                </c:pt>
                <c:pt idx="14">
                  <c:v>10.8</c:v>
                </c:pt>
                <c:pt idx="15">
                  <c:v>68.5</c:v>
                </c:pt>
                <c:pt idx="16">
                  <c:v>36.200000000000003</c:v>
                </c:pt>
                <c:pt idx="17">
                  <c:v>24.4</c:v>
                </c:pt>
                <c:pt idx="18">
                  <c:v>51.2</c:v>
                </c:pt>
                <c:pt idx="19">
                  <c:v>32.5</c:v>
                </c:pt>
                <c:pt idx="20">
                  <c:v>13.9</c:v>
                </c:pt>
                <c:pt idx="21">
                  <c:v>25.7</c:v>
                </c:pt>
                <c:pt idx="22">
                  <c:v>24.2</c:v>
                </c:pt>
                <c:pt idx="23">
                  <c:v>26.6</c:v>
                </c:pt>
                <c:pt idx="24">
                  <c:v>12.6</c:v>
                </c:pt>
                <c:pt idx="25">
                  <c:v>13</c:v>
                </c:pt>
                <c:pt idx="26">
                  <c:v>11.5</c:v>
                </c:pt>
                <c:pt idx="27">
                  <c:v>12.2</c:v>
                </c:pt>
                <c:pt idx="28">
                  <c:v>36.4</c:v>
                </c:pt>
                <c:pt idx="29">
                  <c:v>19.5</c:v>
                </c:pt>
                <c:pt idx="30">
                  <c:v>17.2</c:v>
                </c:pt>
                <c:pt idx="31">
                  <c:v>10.3</c:v>
                </c:pt>
                <c:pt idx="32">
                  <c:v>69.400000000000006</c:v>
                </c:pt>
                <c:pt idx="33">
                  <c:v>76.3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AAEE-430F-A731-5341011ADFA9}"/>
            </c:ext>
          </c:extLst>
        </c:ser>
        <c:ser>
          <c:idx val="1"/>
          <c:order val="1"/>
          <c:tx>
            <c:strRef>
              <c:f>'Gráfico 27'!$F$4</c:f>
              <c:strCache>
                <c:ptCount val="1"/>
                <c:pt idx="0">
                  <c:v>Mujer*</c:v>
                </c:pt>
              </c:strCache>
            </c:strRef>
          </c:tx>
          <c:spPr>
            <a:ln w="25400" cap="rnd">
              <a:solidFill>
                <a:srgbClr val="00FF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'Gráfico 27'!$F$5:$F$38</c:f>
              <c:numCache>
                <c:formatCode>0.0</c:formatCode>
                <c:ptCount val="34"/>
                <c:pt idx="0">
                  <c:v>19.600000000000001</c:v>
                </c:pt>
                <c:pt idx="1">
                  <c:v>19.600000000000001</c:v>
                </c:pt>
                <c:pt idx="2">
                  <c:v>19.600000000000001</c:v>
                </c:pt>
                <c:pt idx="3">
                  <c:v>19.600000000000001</c:v>
                </c:pt>
                <c:pt idx="4">
                  <c:v>19.600000000000001</c:v>
                </c:pt>
                <c:pt idx="5">
                  <c:v>19.600000000000001</c:v>
                </c:pt>
                <c:pt idx="6">
                  <c:v>19.600000000000001</c:v>
                </c:pt>
                <c:pt idx="7">
                  <c:v>19.600000000000001</c:v>
                </c:pt>
                <c:pt idx="8">
                  <c:v>19.600000000000001</c:v>
                </c:pt>
                <c:pt idx="9">
                  <c:v>19.600000000000001</c:v>
                </c:pt>
                <c:pt idx="10">
                  <c:v>19.600000000000001</c:v>
                </c:pt>
                <c:pt idx="11">
                  <c:v>19.600000000000001</c:v>
                </c:pt>
                <c:pt idx="12">
                  <c:v>19.600000000000001</c:v>
                </c:pt>
                <c:pt idx="13">
                  <c:v>19.600000000000001</c:v>
                </c:pt>
                <c:pt idx="14">
                  <c:v>19.600000000000001</c:v>
                </c:pt>
                <c:pt idx="15">
                  <c:v>19.600000000000001</c:v>
                </c:pt>
                <c:pt idx="16">
                  <c:v>19.600000000000001</c:v>
                </c:pt>
                <c:pt idx="17">
                  <c:v>19.600000000000001</c:v>
                </c:pt>
                <c:pt idx="18">
                  <c:v>19.600000000000001</c:v>
                </c:pt>
                <c:pt idx="19">
                  <c:v>19.600000000000001</c:v>
                </c:pt>
                <c:pt idx="20">
                  <c:v>19.600000000000001</c:v>
                </c:pt>
                <c:pt idx="21">
                  <c:v>19.600000000000001</c:v>
                </c:pt>
                <c:pt idx="22">
                  <c:v>19.600000000000001</c:v>
                </c:pt>
                <c:pt idx="23">
                  <c:v>19.600000000000001</c:v>
                </c:pt>
                <c:pt idx="24">
                  <c:v>19.600000000000001</c:v>
                </c:pt>
                <c:pt idx="25">
                  <c:v>19.600000000000001</c:v>
                </c:pt>
                <c:pt idx="26">
                  <c:v>19.600000000000001</c:v>
                </c:pt>
                <c:pt idx="27">
                  <c:v>19.600000000000001</c:v>
                </c:pt>
                <c:pt idx="28">
                  <c:v>19.600000000000001</c:v>
                </c:pt>
                <c:pt idx="29">
                  <c:v>19.600000000000001</c:v>
                </c:pt>
                <c:pt idx="30">
                  <c:v>19.600000000000001</c:v>
                </c:pt>
                <c:pt idx="31">
                  <c:v>19.600000000000001</c:v>
                </c:pt>
                <c:pt idx="32">
                  <c:v>19.600000000000001</c:v>
                </c:pt>
                <c:pt idx="33">
                  <c:v>19.600000000000001</c:v>
                </c:pt>
              </c:numCache>
            </c:numRef>
          </c:xVal>
          <c:yVal>
            <c:numRef>
              <c:f>'Gráfico 27'!$D$5:$D$38</c:f>
              <c:numCache>
                <c:formatCode>0.0</c:formatCode>
                <c:ptCount val="34"/>
                <c:pt idx="0" formatCode="General">
                  <c:v>0</c:v>
                </c:pt>
                <c:pt idx="1">
                  <c:v>2.4264705882352939</c:v>
                </c:pt>
                <c:pt idx="2">
                  <c:v>4.8529411764705879</c:v>
                </c:pt>
                <c:pt idx="3">
                  <c:v>7.2794117647058822</c:v>
                </c:pt>
                <c:pt idx="4">
                  <c:v>9.7058823529411757</c:v>
                </c:pt>
                <c:pt idx="5">
                  <c:v>12.132352941176469</c:v>
                </c:pt>
                <c:pt idx="6">
                  <c:v>14.558823529411763</c:v>
                </c:pt>
                <c:pt idx="7">
                  <c:v>16.985294117647058</c:v>
                </c:pt>
                <c:pt idx="8">
                  <c:v>19.411764705882351</c:v>
                </c:pt>
                <c:pt idx="9">
                  <c:v>21.838235294117645</c:v>
                </c:pt>
                <c:pt idx="10">
                  <c:v>24.264705882352938</c:v>
                </c:pt>
                <c:pt idx="11">
                  <c:v>26.691176470588232</c:v>
                </c:pt>
                <c:pt idx="12">
                  <c:v>29.117647058823525</c:v>
                </c:pt>
                <c:pt idx="13">
                  <c:v>31.544117647058819</c:v>
                </c:pt>
                <c:pt idx="14">
                  <c:v>33.970588235294116</c:v>
                </c:pt>
                <c:pt idx="15">
                  <c:v>36.397058823529413</c:v>
                </c:pt>
                <c:pt idx="16">
                  <c:v>38.82352941176471</c:v>
                </c:pt>
                <c:pt idx="17">
                  <c:v>41.250000000000007</c:v>
                </c:pt>
                <c:pt idx="18">
                  <c:v>43.676470588235304</c:v>
                </c:pt>
                <c:pt idx="19">
                  <c:v>46.102941176470601</c:v>
                </c:pt>
                <c:pt idx="20">
                  <c:v>48.529411764705898</c:v>
                </c:pt>
                <c:pt idx="21">
                  <c:v>50.955882352941195</c:v>
                </c:pt>
                <c:pt idx="22">
                  <c:v>53.382352941176492</c:v>
                </c:pt>
                <c:pt idx="23">
                  <c:v>55.808823529411789</c:v>
                </c:pt>
                <c:pt idx="24">
                  <c:v>58.235294117647086</c:v>
                </c:pt>
                <c:pt idx="25">
                  <c:v>60.661764705882383</c:v>
                </c:pt>
                <c:pt idx="26">
                  <c:v>63.08823529411768</c:v>
                </c:pt>
                <c:pt idx="27">
                  <c:v>65.51470588235297</c:v>
                </c:pt>
                <c:pt idx="28">
                  <c:v>67.94117647058826</c:v>
                </c:pt>
                <c:pt idx="29">
                  <c:v>70.36764705882355</c:v>
                </c:pt>
                <c:pt idx="30">
                  <c:v>72.79411764705884</c:v>
                </c:pt>
                <c:pt idx="31">
                  <c:v>75.22058823529413</c:v>
                </c:pt>
                <c:pt idx="32">
                  <c:v>77.64705882352942</c:v>
                </c:pt>
                <c:pt idx="33">
                  <c:v>80.07352941176471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AAEE-430F-A731-5341011ADFA9}"/>
            </c:ext>
          </c:extLst>
        </c:ser>
        <c:ser>
          <c:idx val="2"/>
          <c:order val="2"/>
          <c:tx>
            <c:strRef>
              <c:f>'Gráfico 27'!$E$4</c:f>
              <c:strCache>
                <c:ptCount val="1"/>
                <c:pt idx="0">
                  <c:v>Hombre*</c:v>
                </c:pt>
              </c:strCache>
            </c:strRef>
          </c:tx>
          <c:spPr>
            <a:ln w="25400" cap="rnd">
              <a:solidFill>
                <a:srgbClr val="00FF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'Gráfico 27'!$D$5:$D$38</c:f>
              <c:numCache>
                <c:formatCode>0.0</c:formatCode>
                <c:ptCount val="34"/>
                <c:pt idx="0" formatCode="General">
                  <c:v>0</c:v>
                </c:pt>
                <c:pt idx="1">
                  <c:v>2.4264705882352939</c:v>
                </c:pt>
                <c:pt idx="2">
                  <c:v>4.8529411764705879</c:v>
                </c:pt>
                <c:pt idx="3">
                  <c:v>7.2794117647058822</c:v>
                </c:pt>
                <c:pt idx="4">
                  <c:v>9.7058823529411757</c:v>
                </c:pt>
                <c:pt idx="5">
                  <c:v>12.132352941176469</c:v>
                </c:pt>
                <c:pt idx="6">
                  <c:v>14.558823529411763</c:v>
                </c:pt>
                <c:pt idx="7">
                  <c:v>16.985294117647058</c:v>
                </c:pt>
                <c:pt idx="8">
                  <c:v>19.411764705882351</c:v>
                </c:pt>
                <c:pt idx="9">
                  <c:v>21.838235294117645</c:v>
                </c:pt>
                <c:pt idx="10">
                  <c:v>24.264705882352938</c:v>
                </c:pt>
                <c:pt idx="11">
                  <c:v>26.691176470588232</c:v>
                </c:pt>
                <c:pt idx="12">
                  <c:v>29.117647058823525</c:v>
                </c:pt>
                <c:pt idx="13">
                  <c:v>31.544117647058819</c:v>
                </c:pt>
                <c:pt idx="14">
                  <c:v>33.970588235294116</c:v>
                </c:pt>
                <c:pt idx="15">
                  <c:v>36.397058823529413</c:v>
                </c:pt>
                <c:pt idx="16">
                  <c:v>38.82352941176471</c:v>
                </c:pt>
                <c:pt idx="17">
                  <c:v>41.250000000000007</c:v>
                </c:pt>
                <c:pt idx="18">
                  <c:v>43.676470588235304</c:v>
                </c:pt>
                <c:pt idx="19">
                  <c:v>46.102941176470601</c:v>
                </c:pt>
                <c:pt idx="20">
                  <c:v>48.529411764705898</c:v>
                </c:pt>
                <c:pt idx="21">
                  <c:v>50.955882352941195</c:v>
                </c:pt>
                <c:pt idx="22">
                  <c:v>53.382352941176492</c:v>
                </c:pt>
                <c:pt idx="23">
                  <c:v>55.808823529411789</c:v>
                </c:pt>
                <c:pt idx="24">
                  <c:v>58.235294117647086</c:v>
                </c:pt>
                <c:pt idx="25">
                  <c:v>60.661764705882383</c:v>
                </c:pt>
                <c:pt idx="26">
                  <c:v>63.08823529411768</c:v>
                </c:pt>
                <c:pt idx="27">
                  <c:v>65.51470588235297</c:v>
                </c:pt>
                <c:pt idx="28">
                  <c:v>67.94117647058826</c:v>
                </c:pt>
                <c:pt idx="29">
                  <c:v>70.36764705882355</c:v>
                </c:pt>
                <c:pt idx="30">
                  <c:v>72.79411764705884</c:v>
                </c:pt>
                <c:pt idx="31">
                  <c:v>75.22058823529413</c:v>
                </c:pt>
                <c:pt idx="32">
                  <c:v>77.64705882352942</c:v>
                </c:pt>
                <c:pt idx="33">
                  <c:v>80.07352941176471</c:v>
                </c:pt>
              </c:numCache>
            </c:numRef>
          </c:xVal>
          <c:yVal>
            <c:numRef>
              <c:f>'Gráfico 27'!$E$5:$E$38</c:f>
              <c:numCache>
                <c:formatCode>0.0</c:formatCode>
                <c:ptCount val="34"/>
                <c:pt idx="0">
                  <c:v>17.2</c:v>
                </c:pt>
                <c:pt idx="1">
                  <c:v>17.2</c:v>
                </c:pt>
                <c:pt idx="2">
                  <c:v>17.2</c:v>
                </c:pt>
                <c:pt idx="3">
                  <c:v>17.2</c:v>
                </c:pt>
                <c:pt idx="4">
                  <c:v>17.2</c:v>
                </c:pt>
                <c:pt idx="5">
                  <c:v>17.2</c:v>
                </c:pt>
                <c:pt idx="6">
                  <c:v>17.2</c:v>
                </c:pt>
                <c:pt idx="7">
                  <c:v>17.2</c:v>
                </c:pt>
                <c:pt idx="8">
                  <c:v>17.2</c:v>
                </c:pt>
                <c:pt idx="9">
                  <c:v>17.2</c:v>
                </c:pt>
                <c:pt idx="10">
                  <c:v>17.2</c:v>
                </c:pt>
                <c:pt idx="11">
                  <c:v>17.2</c:v>
                </c:pt>
                <c:pt idx="12">
                  <c:v>17.2</c:v>
                </c:pt>
                <c:pt idx="13">
                  <c:v>17.2</c:v>
                </c:pt>
                <c:pt idx="14">
                  <c:v>17.2</c:v>
                </c:pt>
                <c:pt idx="15">
                  <c:v>17.2</c:v>
                </c:pt>
                <c:pt idx="16">
                  <c:v>17.2</c:v>
                </c:pt>
                <c:pt idx="17">
                  <c:v>17.2</c:v>
                </c:pt>
                <c:pt idx="18">
                  <c:v>17.2</c:v>
                </c:pt>
                <c:pt idx="19">
                  <c:v>17.2</c:v>
                </c:pt>
                <c:pt idx="20">
                  <c:v>17.2</c:v>
                </c:pt>
                <c:pt idx="21">
                  <c:v>17.2</c:v>
                </c:pt>
                <c:pt idx="22">
                  <c:v>17.2</c:v>
                </c:pt>
                <c:pt idx="23">
                  <c:v>17.2</c:v>
                </c:pt>
                <c:pt idx="24">
                  <c:v>17.2</c:v>
                </c:pt>
                <c:pt idx="25">
                  <c:v>17.2</c:v>
                </c:pt>
                <c:pt idx="26">
                  <c:v>17.2</c:v>
                </c:pt>
                <c:pt idx="27">
                  <c:v>17.2</c:v>
                </c:pt>
                <c:pt idx="28">
                  <c:v>17.2</c:v>
                </c:pt>
                <c:pt idx="29">
                  <c:v>17.2</c:v>
                </c:pt>
                <c:pt idx="30">
                  <c:v>17.2</c:v>
                </c:pt>
                <c:pt idx="31">
                  <c:v>17.2</c:v>
                </c:pt>
                <c:pt idx="32">
                  <c:v>17.2</c:v>
                </c:pt>
                <c:pt idx="33">
                  <c:v>17.2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AAEE-430F-A731-5341011ADFA9}"/>
            </c:ext>
          </c:extLst>
        </c:ser>
        <c:ser>
          <c:idx val="3"/>
          <c:order val="3"/>
          <c:tx>
            <c:strRef>
              <c:f>'Gráfico 27'!$D$4</c:f>
              <c:strCache>
                <c:ptCount val="1"/>
                <c:pt idx="0">
                  <c:v>X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'Gráfico 27'!$D$5:$D$38</c:f>
              <c:numCache>
                <c:formatCode>0.0</c:formatCode>
                <c:ptCount val="34"/>
                <c:pt idx="0" formatCode="General">
                  <c:v>0</c:v>
                </c:pt>
                <c:pt idx="1">
                  <c:v>2.4264705882352939</c:v>
                </c:pt>
                <c:pt idx="2">
                  <c:v>4.8529411764705879</c:v>
                </c:pt>
                <c:pt idx="3">
                  <c:v>7.2794117647058822</c:v>
                </c:pt>
                <c:pt idx="4">
                  <c:v>9.7058823529411757</c:v>
                </c:pt>
                <c:pt idx="5">
                  <c:v>12.132352941176469</c:v>
                </c:pt>
                <c:pt idx="6">
                  <c:v>14.558823529411763</c:v>
                </c:pt>
                <c:pt idx="7">
                  <c:v>16.985294117647058</c:v>
                </c:pt>
                <c:pt idx="8">
                  <c:v>19.411764705882351</c:v>
                </c:pt>
                <c:pt idx="9">
                  <c:v>21.838235294117645</c:v>
                </c:pt>
                <c:pt idx="10">
                  <c:v>24.264705882352938</c:v>
                </c:pt>
                <c:pt idx="11">
                  <c:v>26.691176470588232</c:v>
                </c:pt>
                <c:pt idx="12">
                  <c:v>29.117647058823525</c:v>
                </c:pt>
                <c:pt idx="13">
                  <c:v>31.544117647058819</c:v>
                </c:pt>
                <c:pt idx="14">
                  <c:v>33.970588235294116</c:v>
                </c:pt>
                <c:pt idx="15">
                  <c:v>36.397058823529413</c:v>
                </c:pt>
                <c:pt idx="16">
                  <c:v>38.82352941176471</c:v>
                </c:pt>
                <c:pt idx="17">
                  <c:v>41.250000000000007</c:v>
                </c:pt>
                <c:pt idx="18">
                  <c:v>43.676470588235304</c:v>
                </c:pt>
                <c:pt idx="19">
                  <c:v>46.102941176470601</c:v>
                </c:pt>
                <c:pt idx="20">
                  <c:v>48.529411764705898</c:v>
                </c:pt>
                <c:pt idx="21">
                  <c:v>50.955882352941195</c:v>
                </c:pt>
                <c:pt idx="22">
                  <c:v>53.382352941176492</c:v>
                </c:pt>
                <c:pt idx="23">
                  <c:v>55.808823529411789</c:v>
                </c:pt>
                <c:pt idx="24">
                  <c:v>58.235294117647086</c:v>
                </c:pt>
                <c:pt idx="25">
                  <c:v>60.661764705882383</c:v>
                </c:pt>
                <c:pt idx="26">
                  <c:v>63.08823529411768</c:v>
                </c:pt>
                <c:pt idx="27">
                  <c:v>65.51470588235297</c:v>
                </c:pt>
                <c:pt idx="28">
                  <c:v>67.94117647058826</c:v>
                </c:pt>
                <c:pt idx="29">
                  <c:v>70.36764705882355</c:v>
                </c:pt>
                <c:pt idx="30">
                  <c:v>72.79411764705884</c:v>
                </c:pt>
                <c:pt idx="31">
                  <c:v>75.22058823529413</c:v>
                </c:pt>
                <c:pt idx="32">
                  <c:v>77.64705882352942</c:v>
                </c:pt>
                <c:pt idx="33">
                  <c:v>80.07352941176471</c:v>
                </c:pt>
              </c:numCache>
            </c:numRef>
          </c:xVal>
          <c:yVal>
            <c:numRef>
              <c:f>'Gráfico 27'!$D$5:$D$38</c:f>
              <c:numCache>
                <c:formatCode>0.0</c:formatCode>
                <c:ptCount val="34"/>
                <c:pt idx="0" formatCode="General">
                  <c:v>0</c:v>
                </c:pt>
                <c:pt idx="1">
                  <c:v>2.4264705882352939</c:v>
                </c:pt>
                <c:pt idx="2">
                  <c:v>4.8529411764705879</c:v>
                </c:pt>
                <c:pt idx="3">
                  <c:v>7.2794117647058822</c:v>
                </c:pt>
                <c:pt idx="4">
                  <c:v>9.7058823529411757</c:v>
                </c:pt>
                <c:pt idx="5">
                  <c:v>12.132352941176469</c:v>
                </c:pt>
                <c:pt idx="6">
                  <c:v>14.558823529411763</c:v>
                </c:pt>
                <c:pt idx="7">
                  <c:v>16.985294117647058</c:v>
                </c:pt>
                <c:pt idx="8">
                  <c:v>19.411764705882351</c:v>
                </c:pt>
                <c:pt idx="9">
                  <c:v>21.838235294117645</c:v>
                </c:pt>
                <c:pt idx="10">
                  <c:v>24.264705882352938</c:v>
                </c:pt>
                <c:pt idx="11">
                  <c:v>26.691176470588232</c:v>
                </c:pt>
                <c:pt idx="12">
                  <c:v>29.117647058823525</c:v>
                </c:pt>
                <c:pt idx="13">
                  <c:v>31.544117647058819</c:v>
                </c:pt>
                <c:pt idx="14">
                  <c:v>33.970588235294116</c:v>
                </c:pt>
                <c:pt idx="15">
                  <c:v>36.397058823529413</c:v>
                </c:pt>
                <c:pt idx="16">
                  <c:v>38.82352941176471</c:v>
                </c:pt>
                <c:pt idx="17">
                  <c:v>41.250000000000007</c:v>
                </c:pt>
                <c:pt idx="18">
                  <c:v>43.676470588235304</c:v>
                </c:pt>
                <c:pt idx="19">
                  <c:v>46.102941176470601</c:v>
                </c:pt>
                <c:pt idx="20">
                  <c:v>48.529411764705898</c:v>
                </c:pt>
                <c:pt idx="21">
                  <c:v>50.955882352941195</c:v>
                </c:pt>
                <c:pt idx="22">
                  <c:v>53.382352941176492</c:v>
                </c:pt>
                <c:pt idx="23">
                  <c:v>55.808823529411789</c:v>
                </c:pt>
                <c:pt idx="24">
                  <c:v>58.235294117647086</c:v>
                </c:pt>
                <c:pt idx="25">
                  <c:v>60.661764705882383</c:v>
                </c:pt>
                <c:pt idx="26">
                  <c:v>63.08823529411768</c:v>
                </c:pt>
                <c:pt idx="27">
                  <c:v>65.51470588235297</c:v>
                </c:pt>
                <c:pt idx="28">
                  <c:v>67.94117647058826</c:v>
                </c:pt>
                <c:pt idx="29">
                  <c:v>70.36764705882355</c:v>
                </c:pt>
                <c:pt idx="30">
                  <c:v>72.79411764705884</c:v>
                </c:pt>
                <c:pt idx="31">
                  <c:v>75.22058823529413</c:v>
                </c:pt>
                <c:pt idx="32">
                  <c:v>77.64705882352942</c:v>
                </c:pt>
                <c:pt idx="33">
                  <c:v>80.07352941176471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AAEE-430F-A731-5341011AD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7562192"/>
        <c:axId val="1647559696"/>
      </c:scatterChart>
      <c:valAx>
        <c:axId val="1647562192"/>
        <c:scaling>
          <c:orientation val="minMax"/>
          <c:max val="8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Índice de Pobreza Multidimensional de personas en hogares con jefatura femenina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47559696"/>
        <c:crosses val="autoZero"/>
        <c:crossBetween val="midCat"/>
      </c:valAx>
      <c:valAx>
        <c:axId val="1647559696"/>
        <c:scaling>
          <c:orientation val="minMax"/>
          <c:max val="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Índice de Pobreza Multidimensional de personas en hogares con jefatura masculina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47562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Incidencias Totales 2019 vs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'Gráfico 2'!$A$65</c:f>
              <c:strCache>
                <c:ptCount val="1"/>
                <c:pt idx="0">
                  <c:v>Incidencias Totales 2019 vs 2020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D60093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'Gráfico 2'!$C$67:$C$91</c:f>
            </c:numRef>
          </c:xVal>
          <c:yVal>
            <c:numRef>
              <c:f>'Gráfico 2'!$B$67:$B$91</c:f>
            </c:numRef>
          </c:yVal>
          <c:smooth val="0"/>
          <c:extLst>
            <c:ext xmlns:c16="http://schemas.microsoft.com/office/drawing/2014/chart" uri="{C3380CC4-5D6E-409C-BE32-E72D297353CC}">
              <c16:uniqueId val="{00000019-6BE8-439A-ADFC-777F0B2560C5}"/>
            </c:ext>
          </c:extLst>
        </c:ser>
        <c:ser>
          <c:idx val="1"/>
          <c:order val="1"/>
          <c:tx>
            <c:strRef>
              <c:f>'Gráfico 2'!$D$66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2'!$D$67:$D$91</c:f>
            </c:numRef>
          </c:xVal>
          <c:yVal>
            <c:numRef>
              <c:f>'Gráfico 2'!$D$67:$D$91</c:f>
            </c:numRef>
          </c:yVal>
          <c:smooth val="0"/>
          <c:extLst>
            <c:ext xmlns:c16="http://schemas.microsoft.com/office/drawing/2014/chart" uri="{C3380CC4-5D6E-409C-BE32-E72D297353CC}">
              <c16:uniqueId val="{0000001A-6BE8-439A-ADFC-777F0B2560C5}"/>
            </c:ext>
          </c:extLst>
        </c:ser>
        <c:ser>
          <c:idx val="2"/>
          <c:order val="2"/>
          <c:tx>
            <c:strRef>
              <c:f>'Gráfico 2'!$F$66</c:f>
              <c:strCache>
                <c:ptCount val="1"/>
                <c:pt idx="0">
                  <c:v>2020**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'Gráfico 2'!$F$67:$F$91</c:f>
            </c:numRef>
          </c:xVal>
          <c:yVal>
            <c:numRef>
              <c:f>'Gráfico 2'!$D$67:$D$91</c:f>
            </c:numRef>
          </c:yVal>
          <c:smooth val="0"/>
          <c:extLst>
            <c:ext xmlns:c16="http://schemas.microsoft.com/office/drawing/2014/chart" uri="{C3380CC4-5D6E-409C-BE32-E72D297353CC}">
              <c16:uniqueId val="{0000001B-6BE8-439A-ADFC-777F0B2560C5}"/>
            </c:ext>
          </c:extLst>
        </c:ser>
        <c:ser>
          <c:idx val="3"/>
          <c:order val="3"/>
          <c:tx>
            <c:strRef>
              <c:f>'Gráfico 2'!$G$66</c:f>
              <c:strCache>
                <c:ptCount val="1"/>
                <c:pt idx="0">
                  <c:v>2019**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'Gráfico 2'!$E$67:$E$91</c:f>
            </c:numRef>
          </c:xVal>
          <c:yVal>
            <c:numRef>
              <c:f>'Gráfico 2'!$G$67:$G$91</c:f>
            </c:numRef>
          </c:yVal>
          <c:smooth val="0"/>
          <c:extLst>
            <c:ext xmlns:c16="http://schemas.microsoft.com/office/drawing/2014/chart" uri="{C3380CC4-5D6E-409C-BE32-E72D297353CC}">
              <c16:uniqueId val="{0000001C-6BE8-439A-ADFC-777F0B256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4963168"/>
        <c:axId val="1724965248"/>
      </c:scatterChart>
      <c:valAx>
        <c:axId val="1724963168"/>
        <c:scaling>
          <c:orientation val="minMax"/>
          <c:min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2020</a:t>
                </a:r>
              </a:p>
            </c:rich>
          </c:tx>
          <c:layout>
            <c:manualLayout>
              <c:xMode val="edge"/>
              <c:yMode val="edge"/>
              <c:x val="0.4853843836836042"/>
              <c:y val="0.93608474770265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5248"/>
        <c:crosses val="autoZero"/>
        <c:crossBetween val="midCat"/>
      </c:valAx>
      <c:valAx>
        <c:axId val="1724965248"/>
        <c:scaling>
          <c:orientation val="minMax"/>
          <c:min val="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2019</a:t>
                </a:r>
              </a:p>
            </c:rich>
          </c:tx>
          <c:layout>
            <c:manualLayout>
              <c:xMode val="edge"/>
              <c:yMode val="edge"/>
              <c:x val="1.0466166057948771E-2"/>
              <c:y val="0.502439284204657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3168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Incidencia de Pobreza vs. Brecha</a:t>
            </a:r>
            <a:r>
              <a:rPr lang="es-CO" b="1" baseline="0"/>
              <a:t> de género</a:t>
            </a:r>
            <a:r>
              <a:rPr lang="es-CO" b="1"/>
              <a:t>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'Gráfico 2'!$A$93</c:f>
              <c:strCache>
                <c:ptCount val="1"/>
                <c:pt idx="0">
                  <c:v>Pobreza Monetaria Vs brecha de género según sexo de la persona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D60093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'Gráfico 2'!$B$96:$B$120</c:f>
            </c:numRef>
          </c:xVal>
          <c:yVal>
            <c:numRef>
              <c:f>'Gráfico 2'!$C$96:$C$120</c:f>
            </c:numRef>
          </c:yVal>
          <c:smooth val="0"/>
          <c:extLst>
            <c:ext xmlns:c16="http://schemas.microsoft.com/office/drawing/2014/chart" uri="{C3380CC4-5D6E-409C-BE32-E72D297353CC}">
              <c16:uniqueId val="{00000019-71F5-4D83-A682-8CA08EF29AA8}"/>
            </c:ext>
          </c:extLst>
        </c:ser>
        <c:ser>
          <c:idx val="1"/>
          <c:order val="1"/>
          <c:tx>
            <c:strRef>
              <c:f>'Gráfico 2'!$D$95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2'!$D$96:$D$120</c:f>
            </c:numRef>
          </c:xVal>
          <c:yVal>
            <c:numRef>
              <c:f>'Gráfico 2'!$E$96:$E$120</c:f>
            </c:numRef>
          </c:yVal>
          <c:smooth val="0"/>
          <c:extLst>
            <c:ext xmlns:c16="http://schemas.microsoft.com/office/drawing/2014/chart" uri="{C3380CC4-5D6E-409C-BE32-E72D297353CC}">
              <c16:uniqueId val="{0000001A-71F5-4D83-A682-8CA08EF29AA8}"/>
            </c:ext>
          </c:extLst>
        </c:ser>
        <c:ser>
          <c:idx val="2"/>
          <c:order val="2"/>
          <c:tx>
            <c:strRef>
              <c:f>'Gráfico 2'!$F$95</c:f>
              <c:strCache>
                <c:ptCount val="1"/>
                <c:pt idx="0">
                  <c:v>Incidencia**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'Gráfico 2'!$F$96:$F$120</c:f>
            </c:numRef>
          </c:xVal>
          <c:yVal>
            <c:numRef>
              <c:f>'Gráfico 2'!$H$96:$H$120</c:f>
            </c:numRef>
          </c:yVal>
          <c:smooth val="0"/>
          <c:extLst>
            <c:ext xmlns:c16="http://schemas.microsoft.com/office/drawing/2014/chart" uri="{C3380CC4-5D6E-409C-BE32-E72D297353CC}">
              <c16:uniqueId val="{0000001B-71F5-4D83-A682-8CA08EF29AA8}"/>
            </c:ext>
          </c:extLst>
        </c:ser>
        <c:ser>
          <c:idx val="3"/>
          <c:order val="3"/>
          <c:tx>
            <c:strRef>
              <c:f>'Gráfico 2'!$G$95</c:f>
              <c:strCache>
                <c:ptCount val="1"/>
                <c:pt idx="0">
                  <c:v>Brecha**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'Gráfico 2'!$D$96:$D$120</c:f>
            </c:numRef>
          </c:xVal>
          <c:yVal>
            <c:numRef>
              <c:f>'Gráfico 2'!$G$96:$G$120</c:f>
            </c:numRef>
          </c:yVal>
          <c:smooth val="0"/>
          <c:extLst>
            <c:ext xmlns:c16="http://schemas.microsoft.com/office/drawing/2014/chart" uri="{C3380CC4-5D6E-409C-BE32-E72D297353CC}">
              <c16:uniqueId val="{0000001C-71F5-4D83-A682-8CA08EF29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4963168"/>
        <c:axId val="1724965248"/>
      </c:scatterChart>
      <c:valAx>
        <c:axId val="1724963168"/>
        <c:scaling>
          <c:orientation val="minMax"/>
          <c:max val="7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Incidencia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5248"/>
        <c:crosses val="autoZero"/>
        <c:crossBetween val="midCat"/>
      </c:valAx>
      <c:valAx>
        <c:axId val="1724965248"/>
        <c:scaling>
          <c:orientation val="minMax"/>
          <c:max val="4"/>
          <c:min val="-0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Brecha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3168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Incidencia de Pobreza vs. Brecha de género 2019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'Gráfico 2'!$A$93</c:f>
              <c:strCache>
                <c:ptCount val="1"/>
                <c:pt idx="0">
                  <c:v>Pobreza Monetaria Vs brecha de género según sexo de la persona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'Gráfico 2'!$B$125:$B$149</c:f>
            </c:numRef>
          </c:xVal>
          <c:yVal>
            <c:numRef>
              <c:f>'Gráfico 2'!$C$125:$C$149</c:f>
            </c:numRef>
          </c:yVal>
          <c:smooth val="0"/>
          <c:extLst>
            <c:ext xmlns:c16="http://schemas.microsoft.com/office/drawing/2014/chart" uri="{C3380CC4-5D6E-409C-BE32-E72D297353CC}">
              <c16:uniqueId val="{00000019-0FD4-4FF0-8267-2884CA28E30D}"/>
            </c:ext>
          </c:extLst>
        </c:ser>
        <c:ser>
          <c:idx val="1"/>
          <c:order val="1"/>
          <c:tx>
            <c:strRef>
              <c:f>'Gráfico 2'!$D$124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'Gráfico 2'!$D$125:$D$149</c:f>
            </c:numRef>
          </c:xVal>
          <c:yVal>
            <c:numRef>
              <c:f>'Gráfico 2'!$E$125:$E$149</c:f>
            </c:numRef>
          </c:yVal>
          <c:smooth val="0"/>
          <c:extLst>
            <c:ext xmlns:c16="http://schemas.microsoft.com/office/drawing/2014/chart" uri="{C3380CC4-5D6E-409C-BE32-E72D297353CC}">
              <c16:uniqueId val="{0000001A-0FD4-4FF0-8267-2884CA28E30D}"/>
            </c:ext>
          </c:extLst>
        </c:ser>
        <c:ser>
          <c:idx val="2"/>
          <c:order val="2"/>
          <c:tx>
            <c:strRef>
              <c:f>'[1]Incidencia vs brecha'!$F$32</c:f>
              <c:strCache>
                <c:ptCount val="1"/>
                <c:pt idx="0">
                  <c:v>Incidencia**</c:v>
                </c:pt>
              </c:strCache>
            </c:strRef>
          </c:tx>
          <c:spPr>
            <a:ln w="25400" cap="rnd">
              <a:solidFill>
                <a:srgbClr val="00FF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'[1]Incidencia vs brecha'!$F$33:$F$57</c:f>
              <c:numCache>
                <c:formatCode>General</c:formatCode>
                <c:ptCount val="25"/>
                <c:pt idx="0">
                  <c:v>13.9</c:v>
                </c:pt>
                <c:pt idx="1">
                  <c:v>13.9</c:v>
                </c:pt>
                <c:pt idx="2">
                  <c:v>13.9</c:v>
                </c:pt>
                <c:pt idx="3">
                  <c:v>13.9</c:v>
                </c:pt>
                <c:pt idx="4">
                  <c:v>13.9</c:v>
                </c:pt>
                <c:pt idx="5">
                  <c:v>13.9</c:v>
                </c:pt>
                <c:pt idx="6">
                  <c:v>13.9</c:v>
                </c:pt>
                <c:pt idx="7">
                  <c:v>13.9</c:v>
                </c:pt>
                <c:pt idx="8">
                  <c:v>13.9</c:v>
                </c:pt>
                <c:pt idx="9">
                  <c:v>13.9</c:v>
                </c:pt>
                <c:pt idx="10">
                  <c:v>13.9</c:v>
                </c:pt>
                <c:pt idx="11">
                  <c:v>13.9</c:v>
                </c:pt>
                <c:pt idx="12">
                  <c:v>13.9</c:v>
                </c:pt>
                <c:pt idx="13">
                  <c:v>13.9</c:v>
                </c:pt>
                <c:pt idx="14">
                  <c:v>13.9</c:v>
                </c:pt>
                <c:pt idx="15">
                  <c:v>13.9</c:v>
                </c:pt>
                <c:pt idx="16">
                  <c:v>13.9</c:v>
                </c:pt>
                <c:pt idx="17">
                  <c:v>13.9</c:v>
                </c:pt>
                <c:pt idx="18">
                  <c:v>13.9</c:v>
                </c:pt>
                <c:pt idx="19">
                  <c:v>13.9</c:v>
                </c:pt>
                <c:pt idx="20">
                  <c:v>13.9</c:v>
                </c:pt>
                <c:pt idx="21">
                  <c:v>13.9</c:v>
                </c:pt>
                <c:pt idx="22">
                  <c:v>13.9</c:v>
                </c:pt>
                <c:pt idx="23">
                  <c:v>13.9</c:v>
                </c:pt>
                <c:pt idx="24">
                  <c:v>13.9</c:v>
                </c:pt>
              </c:numCache>
            </c:numRef>
          </c:xVal>
          <c:yVal>
            <c:numRef>
              <c:f>'[1]Incidencia vs brecha'!$H$33:$H$57</c:f>
              <c:numCache>
                <c:formatCode>General</c:formatCode>
                <c:ptCount val="25"/>
                <c:pt idx="0">
                  <c:v>-3</c:v>
                </c:pt>
                <c:pt idx="1">
                  <c:v>-2.6576923076923076</c:v>
                </c:pt>
                <c:pt idx="2">
                  <c:v>-2.3153846153846152</c:v>
                </c:pt>
                <c:pt idx="3">
                  <c:v>-1.9730769230769227</c:v>
                </c:pt>
                <c:pt idx="4">
                  <c:v>-1.6307692307692303</c:v>
                </c:pt>
                <c:pt idx="5">
                  <c:v>-1.2884615384615379</c:v>
                </c:pt>
                <c:pt idx="6">
                  <c:v>-0.94615384615384557</c:v>
                </c:pt>
                <c:pt idx="7">
                  <c:v>-0.60384615384615326</c:v>
                </c:pt>
                <c:pt idx="8">
                  <c:v>-0.26153846153846094</c:v>
                </c:pt>
                <c:pt idx="9">
                  <c:v>8.076923076923137E-2</c:v>
                </c:pt>
                <c:pt idx="10">
                  <c:v>0.42307692307692368</c:v>
                </c:pt>
                <c:pt idx="11">
                  <c:v>0.765384615384616</c:v>
                </c:pt>
                <c:pt idx="12">
                  <c:v>1.1076923076923082</c:v>
                </c:pt>
                <c:pt idx="13">
                  <c:v>1.4500000000000006</c:v>
                </c:pt>
                <c:pt idx="14">
                  <c:v>1.792307692307693</c:v>
                </c:pt>
                <c:pt idx="15">
                  <c:v>2.1346153846153855</c:v>
                </c:pt>
                <c:pt idx="16">
                  <c:v>2.4769230769230779</c:v>
                </c:pt>
                <c:pt idx="17">
                  <c:v>2.8192307692307703</c:v>
                </c:pt>
                <c:pt idx="18">
                  <c:v>3.1615384615384627</c:v>
                </c:pt>
                <c:pt idx="19">
                  <c:v>3.5038461538461552</c:v>
                </c:pt>
                <c:pt idx="20">
                  <c:v>3.8461538461538476</c:v>
                </c:pt>
                <c:pt idx="21">
                  <c:v>4.1884615384615396</c:v>
                </c:pt>
                <c:pt idx="22">
                  <c:v>4.5307692307692315</c:v>
                </c:pt>
                <c:pt idx="23">
                  <c:v>4.8730769230769235</c:v>
                </c:pt>
                <c:pt idx="24">
                  <c:v>5.2153846153846155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0FD4-4FF0-8267-2884CA28E30D}"/>
            </c:ext>
          </c:extLst>
        </c:ser>
        <c:ser>
          <c:idx val="3"/>
          <c:order val="3"/>
          <c:tx>
            <c:strRef>
              <c:f>'[1]Incidencia vs brecha'!$G$32</c:f>
              <c:strCache>
                <c:ptCount val="1"/>
                <c:pt idx="0">
                  <c:v>Brecha**</c:v>
                </c:pt>
              </c:strCache>
            </c:strRef>
          </c:tx>
          <c:spPr>
            <a:ln w="25400" cap="rnd">
              <a:solidFill>
                <a:srgbClr val="00FF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'[1]Incidencia vs brecha'!$D$33:$D$57</c:f>
              <c:numCache>
                <c:formatCode>General</c:formatCode>
                <c:ptCount val="25"/>
                <c:pt idx="0">
                  <c:v>0</c:v>
                </c:pt>
                <c:pt idx="1">
                  <c:v>1.68</c:v>
                </c:pt>
                <c:pt idx="2">
                  <c:v>3.36</c:v>
                </c:pt>
                <c:pt idx="3">
                  <c:v>5.04</c:v>
                </c:pt>
                <c:pt idx="4">
                  <c:v>6.72</c:v>
                </c:pt>
                <c:pt idx="5">
                  <c:v>8.4</c:v>
                </c:pt>
                <c:pt idx="6">
                  <c:v>10.08</c:v>
                </c:pt>
                <c:pt idx="7">
                  <c:v>11.76</c:v>
                </c:pt>
                <c:pt idx="8">
                  <c:v>13.44</c:v>
                </c:pt>
                <c:pt idx="9">
                  <c:v>15.12</c:v>
                </c:pt>
                <c:pt idx="10">
                  <c:v>16.8</c:v>
                </c:pt>
                <c:pt idx="11">
                  <c:v>18.48</c:v>
                </c:pt>
                <c:pt idx="12">
                  <c:v>20.16</c:v>
                </c:pt>
                <c:pt idx="13">
                  <c:v>21.84</c:v>
                </c:pt>
                <c:pt idx="14">
                  <c:v>23.52</c:v>
                </c:pt>
                <c:pt idx="15">
                  <c:v>25.2</c:v>
                </c:pt>
                <c:pt idx="16">
                  <c:v>26.88</c:v>
                </c:pt>
                <c:pt idx="17">
                  <c:v>28.56</c:v>
                </c:pt>
                <c:pt idx="18">
                  <c:v>30.24</c:v>
                </c:pt>
                <c:pt idx="19">
                  <c:v>31.919999999999998</c:v>
                </c:pt>
                <c:pt idx="20">
                  <c:v>33.6</c:v>
                </c:pt>
                <c:pt idx="21">
                  <c:v>35.28</c:v>
                </c:pt>
                <c:pt idx="22">
                  <c:v>36.96</c:v>
                </c:pt>
                <c:pt idx="23">
                  <c:v>38.64</c:v>
                </c:pt>
                <c:pt idx="24">
                  <c:v>40.32</c:v>
                </c:pt>
              </c:numCache>
            </c:numRef>
          </c:xVal>
          <c:yVal>
            <c:numRef>
              <c:f>'[1]Incidencia vs brecha'!$G$33:$G$57</c:f>
              <c:numCache>
                <c:formatCode>General</c:formatCode>
                <c:ptCount val="25"/>
                <c:pt idx="0">
                  <c:v>1.6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1.6</c:v>
                </c:pt>
                <c:pt idx="16">
                  <c:v>1.6</c:v>
                </c:pt>
                <c:pt idx="17">
                  <c:v>1.6</c:v>
                </c:pt>
                <c:pt idx="18">
                  <c:v>1.6</c:v>
                </c:pt>
                <c:pt idx="19">
                  <c:v>1.6</c:v>
                </c:pt>
                <c:pt idx="20">
                  <c:v>1.6</c:v>
                </c:pt>
                <c:pt idx="21">
                  <c:v>1.6</c:v>
                </c:pt>
                <c:pt idx="22">
                  <c:v>1.6</c:v>
                </c:pt>
                <c:pt idx="23">
                  <c:v>1.6</c:v>
                </c:pt>
                <c:pt idx="24">
                  <c:v>1.6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0FD4-4FF0-8267-2884CA28E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4963168"/>
        <c:axId val="1724965248"/>
      </c:scatterChart>
      <c:valAx>
        <c:axId val="1724963168"/>
        <c:scaling>
          <c:orientation val="minMax"/>
          <c:max val="4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Incidencia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5248"/>
        <c:crosses val="autoZero"/>
        <c:crossBetween val="midCat"/>
      </c:valAx>
      <c:valAx>
        <c:axId val="1724965248"/>
        <c:scaling>
          <c:orientation val="minMax"/>
          <c:max val="5"/>
          <c:min val="-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Brecha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3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326278659612E-2"/>
          <c:y val="3.7996545768566495E-2"/>
          <c:w val="0.87239553389159685"/>
          <c:h val="0.78515278854391901"/>
        </c:manualLayout>
      </c:layout>
      <c:lineChart>
        <c:grouping val="standard"/>
        <c:varyColors val="0"/>
        <c:ser>
          <c:idx val="1"/>
          <c:order val="0"/>
          <c:tx>
            <c:v>Índice de feminidad</c:v>
          </c:tx>
          <c:spPr>
            <a:ln w="28575" cap="rnd">
              <a:solidFill>
                <a:srgbClr val="A62954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A62954"/>
              </a:solidFill>
              <a:ln w="9525">
                <a:solidFill>
                  <a:srgbClr val="A62954"/>
                </a:solidFill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3'!$I$5:$I$13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'Gráfico 3'!$J$5:$J$13</c:f>
              <c:numCache>
                <c:formatCode>0</c:formatCode>
                <c:ptCount val="9"/>
                <c:pt idx="0">
                  <c:v>112.91393940925285</c:v>
                </c:pt>
                <c:pt idx="1">
                  <c:v>114.31775885063612</c:v>
                </c:pt>
                <c:pt idx="2">
                  <c:v>114.85739385058686</c:v>
                </c:pt>
                <c:pt idx="3">
                  <c:v>116.37783375537552</c:v>
                </c:pt>
                <c:pt idx="4">
                  <c:v>116.51775669846587</c:v>
                </c:pt>
                <c:pt idx="5">
                  <c:v>117.71210626316046</c:v>
                </c:pt>
                <c:pt idx="6">
                  <c:v>116.01423904130819</c:v>
                </c:pt>
                <c:pt idx="7">
                  <c:v>115.94543729265037</c:v>
                </c:pt>
                <c:pt idx="8">
                  <c:v>113.83610071377601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A-4139-A49E-CD05BC148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318256"/>
        <c:axId val="1"/>
      </c:lineChart>
      <c:catAx>
        <c:axId val="57231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_tradnl"/>
                  <a:t>Año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_tradnl"/>
                  <a:t>Índice de feminidad de la pobreza monetaria</a:t>
                </a:r>
              </a:p>
            </c:rich>
          </c:tx>
          <c:layout>
            <c:manualLayout>
              <c:xMode val="edge"/>
              <c:yMode val="edge"/>
              <c:x val="1.1278590176227971E-2"/>
              <c:y val="0.12315393828198659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572318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90986544833522E-2"/>
          <c:y val="9.6010513052837004E-2"/>
          <c:w val="0.89096241984067115"/>
          <c:h val="0.799841027788226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'Gráfico 4'!$A$1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D60093"/>
              </a:solidFill>
              <a:ln w="9525">
                <a:solidFill>
                  <a:srgbClr val="D60093"/>
                </a:solidFill>
              </a:ln>
              <a:effectLst/>
            </c:spPr>
          </c:marker>
          <c:dPt>
            <c:idx val="1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6BE-4BBB-A90F-6E852153F28C}"/>
              </c:ext>
            </c:extLst>
          </c:dPt>
          <c:dLbls>
            <c:dLbl>
              <c:idx val="0"/>
              <c:tx>
                <c:strRef>
                  <c:f>'Gráfico 4'!$A$6</c:f>
                  <c:strCache>
                    <c:ptCount val="1"/>
                    <c:pt idx="0">
                      <c:v>Caldas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{A380520F-EC95-4443-BF5D-B0E22F4A815C}</c15:txfldGUID>
                      <c15:f>'Gráfico 4'!$A$6</c15:f>
                      <c15:dlblFieldTableCache>
                        <c:ptCount val="1"/>
                        <c:pt idx="0">
                          <c:v>Caldas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6BE-4BBB-A90F-6E852153F28C}"/>
                </c:ext>
              </c:extLst>
            </c:dLbl>
            <c:dLbl>
              <c:idx val="1"/>
              <c:tx>
                <c:strRef>
                  <c:f>'Gráfico 4'!$A$7</c:f>
                  <c:strCache>
                    <c:ptCount val="1"/>
                    <c:pt idx="0">
                      <c:v>Risaralda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{9B1B4AEE-B6F5-654B-95CE-B3F6565C1156}</c15:txfldGUID>
                      <c15:f>'Gráfico 4'!$A$7</c15:f>
                      <c15:dlblFieldTableCache>
                        <c:ptCount val="1"/>
                        <c:pt idx="0">
                          <c:v>Risaralda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C6BE-4BBB-A90F-6E852153F28C}"/>
                </c:ext>
              </c:extLst>
            </c:dLbl>
            <c:dLbl>
              <c:idx val="2"/>
              <c:tx>
                <c:strRef>
                  <c:f>'Gráfico 4'!$A$8</c:f>
                  <c:strCache>
                    <c:ptCount val="1"/>
                    <c:pt idx="0">
                      <c:v>Valle del Cauca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{D1404413-7416-6342-AF6E-C0474B372386}</c15:txfldGUID>
                      <c15:f>'Gráfico 4'!$A$8</c15:f>
                      <c15:dlblFieldTableCache>
                        <c:ptCount val="1"/>
                        <c:pt idx="0">
                          <c:v>Valle del Cauca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C6BE-4BBB-A90F-6E852153F28C}"/>
                </c:ext>
              </c:extLst>
            </c:dLbl>
            <c:dLbl>
              <c:idx val="3"/>
              <c:tx>
                <c:strRef>
                  <c:f>'Gráfico 4'!$A$9</c:f>
                  <c:strCache>
                    <c:ptCount val="1"/>
                    <c:pt idx="0">
                      <c:v>Caquetá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{3980F059-6097-B04E-8F49-CCAF7D854B8E}</c15:txfldGUID>
                      <c15:f>'Gráfico 4'!$A$9</c15:f>
                      <c15:dlblFieldTableCache>
                        <c:ptCount val="1"/>
                        <c:pt idx="0">
                          <c:v>Caquetá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C6BE-4BBB-A90F-6E852153F28C}"/>
                </c:ext>
              </c:extLst>
            </c:dLbl>
            <c:dLbl>
              <c:idx val="4"/>
              <c:tx>
                <c:strRef>
                  <c:f>'Gráfico 4'!$A$10</c:f>
                  <c:strCache>
                    <c:ptCount val="1"/>
                    <c:pt idx="0">
                      <c:v>Boyacá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{C407462B-7190-4C43-8D1B-20B3C899E8CA}</c15:txfldGUID>
                      <c15:f>'Gráfico 4'!$A$10</c15:f>
                      <c15:dlblFieldTableCache>
                        <c:ptCount val="1"/>
                        <c:pt idx="0">
                          <c:v>Boyacá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C6BE-4BBB-A90F-6E852153F28C}"/>
                </c:ext>
              </c:extLst>
            </c:dLbl>
            <c:dLbl>
              <c:idx val="5"/>
              <c:tx>
                <c:strRef>
                  <c:f>'Gráfico 4'!$A$11</c:f>
                  <c:strCache>
                    <c:ptCount val="1"/>
                    <c:pt idx="0">
                      <c:v>Chocó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{1AF6868E-D2D5-4F44-9FD3-F4E51F684344}</c15:txfldGUID>
                      <c15:f>'Gráfico 4'!$A$11</c15:f>
                      <c15:dlblFieldTableCache>
                        <c:ptCount val="1"/>
                        <c:pt idx="0">
                          <c:v>Chocó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C6BE-4BBB-A90F-6E852153F28C}"/>
                </c:ext>
              </c:extLst>
            </c:dLbl>
            <c:dLbl>
              <c:idx val="6"/>
              <c:tx>
                <c:strRef>
                  <c:f>'Gráfico 4'!$A$12</c:f>
                  <c:strCache>
                    <c:ptCount val="1"/>
                    <c:pt idx="0">
                      <c:v>Quindio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{52F5D773-4AD2-9D48-AAB9-3FF74FF7EBCA}</c15:txfldGUID>
                      <c15:f>'Gráfico 4'!$A$12</c15:f>
                      <c15:dlblFieldTableCache>
                        <c:ptCount val="1"/>
                        <c:pt idx="0">
                          <c:v>Quindio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C6BE-4BBB-A90F-6E852153F28C}"/>
                </c:ext>
              </c:extLst>
            </c:dLbl>
            <c:dLbl>
              <c:idx val="7"/>
              <c:layout>
                <c:manualLayout>
                  <c:x val="-6.0544497625881384E-2"/>
                  <c:y val="3.0720122845679949E-2"/>
                </c:manualLayout>
              </c:layout>
              <c:tx>
                <c:strRef>
                  <c:f>'Gráfico 4'!$A$13</c:f>
                  <c:strCache>
                    <c:ptCount val="1"/>
                    <c:pt idx="0">
                      <c:v>Antioquia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{5A8165B6-9604-F949-A5A4-27D45C1BCFAF}</c15:txfldGUID>
                      <c15:f>'Gráfico 4'!$A$13</c15:f>
                      <c15:dlblFieldTableCache>
                        <c:ptCount val="1"/>
                        <c:pt idx="0">
                          <c:v>Antioquia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C6BE-4BBB-A90F-6E852153F28C}"/>
                </c:ext>
              </c:extLst>
            </c:dLbl>
            <c:dLbl>
              <c:idx val="8"/>
              <c:tx>
                <c:strRef>
                  <c:f>'Gráfico 4'!$A$14</c:f>
                  <c:strCache>
                    <c:ptCount val="1"/>
                    <c:pt idx="0">
                      <c:v>Meta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{7E60D341-1292-C044-84F0-B746A09BFC70}</c15:txfldGUID>
                      <c15:f>'Gráfico 4'!$A$14</c15:f>
                      <c15:dlblFieldTableCache>
                        <c:ptCount val="1"/>
                        <c:pt idx="0">
                          <c:v>Meta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C6BE-4BBB-A90F-6E852153F28C}"/>
                </c:ext>
              </c:extLst>
            </c:dLbl>
            <c:dLbl>
              <c:idx val="9"/>
              <c:tx>
                <c:strRef>
                  <c:f>'Gráfico 4'!$A$15</c:f>
                  <c:strCache>
                    <c:ptCount val="1"/>
                    <c:pt idx="0">
                      <c:v>Cundinamarca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{850A887D-55F9-4F42-B9DD-2094EACE5EBD}</c15:txfldGUID>
                      <c15:f>'Gráfico 4'!$A$15</c15:f>
                      <c15:dlblFieldTableCache>
                        <c:ptCount val="1"/>
                        <c:pt idx="0">
                          <c:v>Cundinamarca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C6BE-4BBB-A90F-6E852153F28C}"/>
                </c:ext>
              </c:extLst>
            </c:dLbl>
            <c:dLbl>
              <c:idx val="10"/>
              <c:tx>
                <c:strRef>
                  <c:f>'Gráfico 4'!$A$16</c:f>
                  <c:strCache>
                    <c:ptCount val="1"/>
                    <c:pt idx="0">
                      <c:v>Total Nacional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{34060454-1E7B-0048-A3B1-67B8451B1380}</c15:txfldGUID>
                      <c15:f>'Gráfico 4'!$A$16</c15:f>
                      <c15:dlblFieldTableCache>
                        <c:ptCount val="1"/>
                        <c:pt idx="0">
                          <c:v>Total Nacional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C6BE-4BBB-A90F-6E852153F28C}"/>
                </c:ext>
              </c:extLst>
            </c:dLbl>
            <c:dLbl>
              <c:idx val="11"/>
              <c:layout>
                <c:manualLayout>
                  <c:x val="-6.4356015636227476E-2"/>
                  <c:y val="-1.1034257351256155E-2"/>
                </c:manualLayout>
              </c:layout>
              <c:tx>
                <c:strRef>
                  <c:f>'Gráfico 4'!$A$17</c:f>
                  <c:strCache>
                    <c:ptCount val="1"/>
                    <c:pt idx="0">
                      <c:v>Nariño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{7084AAFB-0E7C-BB4B-8A05-7F90555DB5B7}</c15:txfldGUID>
                      <c15:f>'Gráfico 4'!$A$17</c15:f>
                      <c15:dlblFieldTableCache>
                        <c:ptCount val="1"/>
                        <c:pt idx="0">
                          <c:v>Nariño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C6BE-4BBB-A90F-6E852153F28C}"/>
                </c:ext>
              </c:extLst>
            </c:dLbl>
            <c:dLbl>
              <c:idx val="12"/>
              <c:tx>
                <c:strRef>
                  <c:f>'Gráfico 4'!$A$18</c:f>
                  <c:strCache>
                    <c:ptCount val="1"/>
                    <c:pt idx="0">
                      <c:v>Santander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{7E91B634-0B90-924D-AC44-91968F315D48}</c15:txfldGUID>
                      <c15:f>'Gráfico 4'!$A$18</c15:f>
                      <c15:dlblFieldTableCache>
                        <c:ptCount val="1"/>
                        <c:pt idx="0">
                          <c:v>Santander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C6BE-4BBB-A90F-6E852153F28C}"/>
                </c:ext>
              </c:extLst>
            </c:dLbl>
            <c:dLbl>
              <c:idx val="13"/>
              <c:tx>
                <c:strRef>
                  <c:f>'Gráfico 4'!$A$19</c:f>
                  <c:strCache>
                    <c:ptCount val="1"/>
                    <c:pt idx="0">
                      <c:v>Bogotá, D.C.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{C694809D-33D3-7743-A8A8-2126E520C3A0}</c15:txfldGUID>
                      <c15:f>'Gráfico 4'!$A$19</c15:f>
                      <c15:dlblFieldTableCache>
                        <c:ptCount val="1"/>
                        <c:pt idx="0">
                          <c:v>Bogotá, D.C.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6BE-4BBB-A90F-6E852153F28C}"/>
                </c:ext>
              </c:extLst>
            </c:dLbl>
            <c:dLbl>
              <c:idx val="14"/>
              <c:tx>
                <c:strRef>
                  <c:f>'Gráfico 4'!$A$20</c:f>
                  <c:strCache>
                    <c:ptCount val="1"/>
                    <c:pt idx="0">
                      <c:v>Tolima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{98FC61CB-17F7-8D4D-B6FF-0B5099E9E934}</c15:txfldGUID>
                      <c15:f>'Gráfico 4'!$A$20</c15:f>
                      <c15:dlblFieldTableCache>
                        <c:ptCount val="1"/>
                        <c:pt idx="0">
                          <c:v>Tolima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6BE-4BBB-A90F-6E852153F28C}"/>
                </c:ext>
              </c:extLst>
            </c:dLbl>
            <c:dLbl>
              <c:idx val="15"/>
              <c:layout>
                <c:manualLayout>
                  <c:x val="-2.0892936398334006E-4"/>
                  <c:y val="-1.5946537374425099E-2"/>
                </c:manualLayout>
              </c:layout>
              <c:tx>
                <c:strRef>
                  <c:f>'Gráfico 4'!$A$21</c:f>
                  <c:strCache>
                    <c:ptCount val="1"/>
                    <c:pt idx="0">
                      <c:v>Bolívar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{1948D1EE-6850-AB44-A761-4846239D5668}</c15:txfldGUID>
                      <c15:f>'Gráfico 4'!$A$21</c15:f>
                      <c15:dlblFieldTableCache>
                        <c:ptCount val="1"/>
                        <c:pt idx="0">
                          <c:v>Bolívar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6BE-4BBB-A90F-6E852153F28C}"/>
                </c:ext>
              </c:extLst>
            </c:dLbl>
            <c:dLbl>
              <c:idx val="16"/>
              <c:layout>
                <c:manualLayout>
                  <c:x val="1.5425682036057053E-2"/>
                  <c:y val="-1.2096973049181786E-3"/>
                </c:manualLayout>
              </c:layout>
              <c:tx>
                <c:strRef>
                  <c:f>'Gráfico 4'!$A$22</c:f>
                  <c:strCache>
                    <c:ptCount val="1"/>
                    <c:pt idx="0">
                      <c:v>Cauca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{4DF20D05-B61E-3541-9E53-FA063ADBF73E}</c15:txfldGUID>
                      <c15:f>'Gráfico 4'!$A$22</c15:f>
                      <c15:dlblFieldTableCache>
                        <c:ptCount val="1"/>
                        <c:pt idx="0">
                          <c:v>Cauca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C6BE-4BBB-A90F-6E852153F28C}"/>
                </c:ext>
              </c:extLst>
            </c:dLbl>
            <c:dLbl>
              <c:idx val="17"/>
              <c:tx>
                <c:strRef>
                  <c:f>'Gráfico 4'!$A$23</c:f>
                  <c:strCache>
                    <c:ptCount val="1"/>
                    <c:pt idx="0">
                      <c:v>Magdalena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{96F1F9CD-3551-3749-A2C6-A258E8FD2C86}</c15:txfldGUID>
                      <c15:f>'Gráfico 4'!$A$23</c15:f>
                      <c15:dlblFieldTableCache>
                        <c:ptCount val="1"/>
                        <c:pt idx="0">
                          <c:v>Magdalena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C6BE-4BBB-A90F-6E852153F28C}"/>
                </c:ext>
              </c:extLst>
            </c:dLbl>
            <c:dLbl>
              <c:idx val="18"/>
              <c:layout>
                <c:manualLayout>
                  <c:x val="-0.15029847464249704"/>
                  <c:y val="-3.3139517455516396E-2"/>
                </c:manualLayout>
              </c:layout>
              <c:tx>
                <c:strRef>
                  <c:f>'Gráfico 4'!$A$24</c:f>
                  <c:strCache>
                    <c:ptCount val="1"/>
                    <c:pt idx="0">
                      <c:v>Norte de Santander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{08E887A7-4E24-6145-B471-5B73687687FE}</c15:txfldGUID>
                      <c15:f>'Gráfico 4'!$A$24</c15:f>
                      <c15:dlblFieldTableCache>
                        <c:ptCount val="1"/>
                        <c:pt idx="0">
                          <c:v>Norte de Santander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C6BE-4BBB-A90F-6E852153F28C}"/>
                </c:ext>
              </c:extLst>
            </c:dLbl>
            <c:dLbl>
              <c:idx val="19"/>
              <c:tx>
                <c:strRef>
                  <c:f>'Gráfico 4'!$A$25</c:f>
                  <c:strCache>
                    <c:ptCount val="1"/>
                    <c:pt idx="0">
                      <c:v>Sucre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{38D289C3-1C14-394C-A29D-8FBF48EE1757}</c15:txfldGUID>
                      <c15:f>'Gráfico 4'!$A$25</c15:f>
                      <c15:dlblFieldTableCache>
                        <c:ptCount val="1"/>
                        <c:pt idx="0">
                          <c:v>Sucre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C6BE-4BBB-A90F-6E852153F28C}"/>
                </c:ext>
              </c:extLst>
            </c:dLbl>
            <c:dLbl>
              <c:idx val="20"/>
              <c:tx>
                <c:strRef>
                  <c:f>'Gráfico 4'!$A$26</c:f>
                  <c:strCache>
                    <c:ptCount val="1"/>
                    <c:pt idx="0">
                      <c:v>Cesar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{5114C135-0030-1442-A2E7-9809BC35FF6D}</c15:txfldGUID>
                      <c15:f>'Gráfico 4'!$A$26</c15:f>
                      <c15:dlblFieldTableCache>
                        <c:ptCount val="1"/>
                        <c:pt idx="0">
                          <c:v>Cesar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C6BE-4BBB-A90F-6E852153F28C}"/>
                </c:ext>
              </c:extLst>
            </c:dLbl>
            <c:dLbl>
              <c:idx val="21"/>
              <c:tx>
                <c:strRef>
                  <c:f>'Gráfico 4'!$A$27</c:f>
                  <c:strCache>
                    <c:ptCount val="1"/>
                    <c:pt idx="0">
                      <c:v>La Guajira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{C46F4BBB-E387-884B-A9C1-268300865001}</c15:txfldGUID>
                      <c15:f>'Gráfico 4'!$A$27</c15:f>
                      <c15:dlblFieldTableCache>
                        <c:ptCount val="1"/>
                        <c:pt idx="0">
                          <c:v>La Guajira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C6BE-4BBB-A90F-6E852153F28C}"/>
                </c:ext>
              </c:extLst>
            </c:dLbl>
            <c:dLbl>
              <c:idx val="22"/>
              <c:tx>
                <c:strRef>
                  <c:f>'Gráfico 4'!$A$28</c:f>
                  <c:strCache>
                    <c:ptCount val="1"/>
                    <c:pt idx="0">
                      <c:v>Atlántico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{C0795B08-EDB7-0B4B-882D-EBFCAC2A256D}</c15:txfldGUID>
                      <c15:f>'Gráfico 4'!$A$28</c15:f>
                      <c15:dlblFieldTableCache>
                        <c:ptCount val="1"/>
                        <c:pt idx="0">
                          <c:v>Atlántico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C6BE-4BBB-A90F-6E852153F28C}"/>
                </c:ext>
              </c:extLst>
            </c:dLbl>
            <c:dLbl>
              <c:idx val="23"/>
              <c:tx>
                <c:strRef>
                  <c:f>'Gráfico 4'!$A$29</c:f>
                  <c:strCache>
                    <c:ptCount val="1"/>
                    <c:pt idx="0">
                      <c:v>Huila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{682FD2DC-5C34-5540-84CC-9D82B55DD1A2}</c15:txfldGUID>
                      <c15:f>'Gráfico 4'!$A$29</c15:f>
                      <c15:dlblFieldTableCache>
                        <c:ptCount val="1"/>
                        <c:pt idx="0">
                          <c:v>Huila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C6BE-4BBB-A90F-6E852153F28C}"/>
                </c:ext>
              </c:extLst>
            </c:dLbl>
            <c:dLbl>
              <c:idx val="24"/>
              <c:tx>
                <c:strRef>
                  <c:f>'Gráfico 4'!$A$30</c:f>
                  <c:strCache>
                    <c:ptCount val="1"/>
                    <c:pt idx="0">
                      <c:v>Córdoba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{4771EB32-11E0-1A42-A407-D651A005FC9B}</c15:txfldGUID>
                      <c15:f>'Gráfico 4'!$A$30</c15:f>
                      <c15:dlblFieldTableCache>
                        <c:ptCount val="1"/>
                        <c:pt idx="0">
                          <c:v>Córdoba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C6BE-4BBB-A90F-6E852153F2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'Gráfico 4'!$C$6:$C$30</c:f>
              <c:numCache>
                <c:formatCode>0</c:formatCode>
                <c:ptCount val="25"/>
                <c:pt idx="0">
                  <c:v>129</c:v>
                </c:pt>
                <c:pt idx="1">
                  <c:v>127</c:v>
                </c:pt>
                <c:pt idx="2">
                  <c:v>124</c:v>
                </c:pt>
                <c:pt idx="3">
                  <c:v>123</c:v>
                </c:pt>
                <c:pt idx="4">
                  <c:v>120</c:v>
                </c:pt>
                <c:pt idx="5">
                  <c:v>117</c:v>
                </c:pt>
                <c:pt idx="6">
                  <c:v>117</c:v>
                </c:pt>
                <c:pt idx="7" formatCode="General">
                  <c:v>116</c:v>
                </c:pt>
                <c:pt idx="8">
                  <c:v>116</c:v>
                </c:pt>
                <c:pt idx="9">
                  <c:v>115</c:v>
                </c:pt>
                <c:pt idx="10">
                  <c:v>114</c:v>
                </c:pt>
                <c:pt idx="11">
                  <c:v>113</c:v>
                </c:pt>
                <c:pt idx="12">
                  <c:v>113</c:v>
                </c:pt>
                <c:pt idx="13">
                  <c:v>112</c:v>
                </c:pt>
                <c:pt idx="14">
                  <c:v>112</c:v>
                </c:pt>
                <c:pt idx="15">
                  <c:v>111</c:v>
                </c:pt>
                <c:pt idx="16">
                  <c:v>111</c:v>
                </c:pt>
                <c:pt idx="17">
                  <c:v>111</c:v>
                </c:pt>
                <c:pt idx="18">
                  <c:v>111</c:v>
                </c:pt>
                <c:pt idx="19">
                  <c:v>111</c:v>
                </c:pt>
                <c:pt idx="20">
                  <c:v>110</c:v>
                </c:pt>
                <c:pt idx="21">
                  <c:v>110</c:v>
                </c:pt>
                <c:pt idx="22">
                  <c:v>109</c:v>
                </c:pt>
                <c:pt idx="23">
                  <c:v>106</c:v>
                </c:pt>
                <c:pt idx="24">
                  <c:v>104</c:v>
                </c:pt>
              </c:numCache>
            </c:numRef>
          </c:xVal>
          <c:yVal>
            <c:numRef>
              <c:f>'Gráfico 4'!$B$6:$B$30</c:f>
              <c:numCache>
                <c:formatCode>0</c:formatCode>
                <c:ptCount val="25"/>
                <c:pt idx="0">
                  <c:v>123</c:v>
                </c:pt>
                <c:pt idx="1">
                  <c:v>124</c:v>
                </c:pt>
                <c:pt idx="2">
                  <c:v>128</c:v>
                </c:pt>
                <c:pt idx="3">
                  <c:v>120</c:v>
                </c:pt>
                <c:pt idx="4">
                  <c:v>120</c:v>
                </c:pt>
                <c:pt idx="5">
                  <c:v>114</c:v>
                </c:pt>
                <c:pt idx="6">
                  <c:v>127</c:v>
                </c:pt>
                <c:pt idx="7" formatCode="General">
                  <c:v>127</c:v>
                </c:pt>
                <c:pt idx="8">
                  <c:v>120</c:v>
                </c:pt>
                <c:pt idx="9">
                  <c:v>118</c:v>
                </c:pt>
                <c:pt idx="10">
                  <c:v>116</c:v>
                </c:pt>
                <c:pt idx="11">
                  <c:v>115</c:v>
                </c:pt>
                <c:pt idx="12">
                  <c:v>116</c:v>
                </c:pt>
                <c:pt idx="13">
                  <c:v>119</c:v>
                </c:pt>
                <c:pt idx="14">
                  <c:v>117</c:v>
                </c:pt>
                <c:pt idx="15">
                  <c:v>109</c:v>
                </c:pt>
                <c:pt idx="16">
                  <c:v>111</c:v>
                </c:pt>
                <c:pt idx="17">
                  <c:v>113</c:v>
                </c:pt>
                <c:pt idx="18">
                  <c:v>110</c:v>
                </c:pt>
                <c:pt idx="19">
                  <c:v>111</c:v>
                </c:pt>
                <c:pt idx="20">
                  <c:v>114</c:v>
                </c:pt>
                <c:pt idx="21">
                  <c:v>107</c:v>
                </c:pt>
                <c:pt idx="22">
                  <c:v>113</c:v>
                </c:pt>
                <c:pt idx="23">
                  <c:v>106</c:v>
                </c:pt>
                <c:pt idx="24">
                  <c:v>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C6BE-4BBB-A90F-6E852153F28C}"/>
            </c:ext>
          </c:extLst>
        </c:ser>
        <c:ser>
          <c:idx val="1"/>
          <c:order val="1"/>
          <c:tx>
            <c:strRef>
              <c:f>'Gráfico 4'!$E$5</c:f>
              <c:strCache>
                <c:ptCount val="1"/>
                <c:pt idx="0">
                  <c:v>y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'Gráfico 4'!$E$6:$E$30</c:f>
              <c:numCache>
                <c:formatCode>0.0</c:formatCode>
                <c:ptCount val="25"/>
                <c:pt idx="0" formatCode="0">
                  <c:v>100</c:v>
                </c:pt>
                <c:pt idx="1">
                  <c:v>101.26923076923077</c:v>
                </c:pt>
                <c:pt idx="2">
                  <c:v>102.53846153846155</c:v>
                </c:pt>
                <c:pt idx="3">
                  <c:v>103.80769230769232</c:v>
                </c:pt>
                <c:pt idx="4">
                  <c:v>105.07692307692309</c:v>
                </c:pt>
                <c:pt idx="5">
                  <c:v>106.34615384615387</c:v>
                </c:pt>
                <c:pt idx="6">
                  <c:v>107.61538461538464</c:v>
                </c:pt>
                <c:pt idx="7">
                  <c:v>108.88461538461542</c:v>
                </c:pt>
                <c:pt idx="8">
                  <c:v>110.15384615384619</c:v>
                </c:pt>
                <c:pt idx="9">
                  <c:v>111.42307692307696</c:v>
                </c:pt>
                <c:pt idx="10">
                  <c:v>112.69230769230774</c:v>
                </c:pt>
                <c:pt idx="11">
                  <c:v>113.96153846153851</c:v>
                </c:pt>
                <c:pt idx="12">
                  <c:v>115.23076923076928</c:v>
                </c:pt>
                <c:pt idx="13">
                  <c:v>116.50000000000006</c:v>
                </c:pt>
                <c:pt idx="14">
                  <c:v>117.76923076923083</c:v>
                </c:pt>
                <c:pt idx="15">
                  <c:v>119.0384615384616</c:v>
                </c:pt>
                <c:pt idx="16">
                  <c:v>120.30769230769238</c:v>
                </c:pt>
                <c:pt idx="17">
                  <c:v>121.57692307692315</c:v>
                </c:pt>
                <c:pt idx="18">
                  <c:v>122.84615384615392</c:v>
                </c:pt>
                <c:pt idx="19">
                  <c:v>124.1153846153847</c:v>
                </c:pt>
                <c:pt idx="20">
                  <c:v>125.38461538461547</c:v>
                </c:pt>
                <c:pt idx="21">
                  <c:v>126.65384615384625</c:v>
                </c:pt>
                <c:pt idx="22">
                  <c:v>127.92307692307702</c:v>
                </c:pt>
                <c:pt idx="23">
                  <c:v>129.19230769230779</c:v>
                </c:pt>
                <c:pt idx="24">
                  <c:v>130.46153846153857</c:v>
                </c:pt>
              </c:numCache>
            </c:numRef>
          </c:xVal>
          <c:yVal>
            <c:numRef>
              <c:f>'Gráfico 4'!$E$6:$E$30</c:f>
              <c:numCache>
                <c:formatCode>0.0</c:formatCode>
                <c:ptCount val="25"/>
                <c:pt idx="0" formatCode="0">
                  <c:v>100</c:v>
                </c:pt>
                <c:pt idx="1">
                  <c:v>101.26923076923077</c:v>
                </c:pt>
                <c:pt idx="2">
                  <c:v>102.53846153846155</c:v>
                </c:pt>
                <c:pt idx="3">
                  <c:v>103.80769230769232</c:v>
                </c:pt>
                <c:pt idx="4">
                  <c:v>105.07692307692309</c:v>
                </c:pt>
                <c:pt idx="5">
                  <c:v>106.34615384615387</c:v>
                </c:pt>
                <c:pt idx="6">
                  <c:v>107.61538461538464</c:v>
                </c:pt>
                <c:pt idx="7">
                  <c:v>108.88461538461542</c:v>
                </c:pt>
                <c:pt idx="8">
                  <c:v>110.15384615384619</c:v>
                </c:pt>
                <c:pt idx="9">
                  <c:v>111.42307692307696</c:v>
                </c:pt>
                <c:pt idx="10">
                  <c:v>112.69230769230774</c:v>
                </c:pt>
                <c:pt idx="11">
                  <c:v>113.96153846153851</c:v>
                </c:pt>
                <c:pt idx="12">
                  <c:v>115.23076923076928</c:v>
                </c:pt>
                <c:pt idx="13">
                  <c:v>116.50000000000006</c:v>
                </c:pt>
                <c:pt idx="14">
                  <c:v>117.76923076923083</c:v>
                </c:pt>
                <c:pt idx="15">
                  <c:v>119.0384615384616</c:v>
                </c:pt>
                <c:pt idx="16">
                  <c:v>120.30769230769238</c:v>
                </c:pt>
                <c:pt idx="17">
                  <c:v>121.57692307692315</c:v>
                </c:pt>
                <c:pt idx="18">
                  <c:v>122.84615384615392</c:v>
                </c:pt>
                <c:pt idx="19">
                  <c:v>124.1153846153847</c:v>
                </c:pt>
                <c:pt idx="20">
                  <c:v>125.38461538461547</c:v>
                </c:pt>
                <c:pt idx="21">
                  <c:v>126.65384615384625</c:v>
                </c:pt>
                <c:pt idx="22">
                  <c:v>127.92307692307702</c:v>
                </c:pt>
                <c:pt idx="23">
                  <c:v>129.19230769230779</c:v>
                </c:pt>
                <c:pt idx="24">
                  <c:v>130.46153846153857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C6BE-4BBB-A90F-6E852153F28C}"/>
            </c:ext>
          </c:extLst>
        </c:ser>
        <c:ser>
          <c:idx val="2"/>
          <c:order val="2"/>
          <c:tx>
            <c:strRef>
              <c:f>'Gráfico 4'!$F$5</c:f>
              <c:strCache>
                <c:ptCount val="1"/>
                <c:pt idx="0">
                  <c:v>2019**</c:v>
                </c:pt>
              </c:strCache>
            </c:strRef>
          </c:tx>
          <c:spPr>
            <a:ln w="25400" cap="rnd">
              <a:solidFill>
                <a:srgbClr val="00FF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'Gráfico 4'!$E$6:$E$30</c:f>
              <c:numCache>
                <c:formatCode>0.0</c:formatCode>
                <c:ptCount val="25"/>
                <c:pt idx="0" formatCode="0">
                  <c:v>100</c:v>
                </c:pt>
                <c:pt idx="1">
                  <c:v>101.26923076923077</c:v>
                </c:pt>
                <c:pt idx="2">
                  <c:v>102.53846153846155</c:v>
                </c:pt>
                <c:pt idx="3">
                  <c:v>103.80769230769232</c:v>
                </c:pt>
                <c:pt idx="4">
                  <c:v>105.07692307692309</c:v>
                </c:pt>
                <c:pt idx="5">
                  <c:v>106.34615384615387</c:v>
                </c:pt>
                <c:pt idx="6">
                  <c:v>107.61538461538464</c:v>
                </c:pt>
                <c:pt idx="7">
                  <c:v>108.88461538461542</c:v>
                </c:pt>
                <c:pt idx="8">
                  <c:v>110.15384615384619</c:v>
                </c:pt>
                <c:pt idx="9">
                  <c:v>111.42307692307696</c:v>
                </c:pt>
                <c:pt idx="10">
                  <c:v>112.69230769230774</c:v>
                </c:pt>
                <c:pt idx="11">
                  <c:v>113.96153846153851</c:v>
                </c:pt>
                <c:pt idx="12">
                  <c:v>115.23076923076928</c:v>
                </c:pt>
                <c:pt idx="13">
                  <c:v>116.50000000000006</c:v>
                </c:pt>
                <c:pt idx="14">
                  <c:v>117.76923076923083</c:v>
                </c:pt>
                <c:pt idx="15">
                  <c:v>119.0384615384616</c:v>
                </c:pt>
                <c:pt idx="16">
                  <c:v>120.30769230769238</c:v>
                </c:pt>
                <c:pt idx="17">
                  <c:v>121.57692307692315</c:v>
                </c:pt>
                <c:pt idx="18">
                  <c:v>122.84615384615392</c:v>
                </c:pt>
                <c:pt idx="19">
                  <c:v>124.1153846153847</c:v>
                </c:pt>
                <c:pt idx="20">
                  <c:v>125.38461538461547</c:v>
                </c:pt>
                <c:pt idx="21">
                  <c:v>126.65384615384625</c:v>
                </c:pt>
                <c:pt idx="22">
                  <c:v>127.92307692307702</c:v>
                </c:pt>
                <c:pt idx="23">
                  <c:v>129.19230769230779</c:v>
                </c:pt>
                <c:pt idx="24">
                  <c:v>130.46153846153857</c:v>
                </c:pt>
              </c:numCache>
            </c:numRef>
          </c:xVal>
          <c:yVal>
            <c:numRef>
              <c:f>'Gráfico 4'!$F$6:$F$30</c:f>
              <c:numCache>
                <c:formatCode>General</c:formatCode>
                <c:ptCount val="25"/>
                <c:pt idx="0">
                  <c:v>116</c:v>
                </c:pt>
                <c:pt idx="1">
                  <c:v>116</c:v>
                </c:pt>
                <c:pt idx="2">
                  <c:v>116</c:v>
                </c:pt>
                <c:pt idx="3">
                  <c:v>116</c:v>
                </c:pt>
                <c:pt idx="4">
                  <c:v>116</c:v>
                </c:pt>
                <c:pt idx="5">
                  <c:v>116</c:v>
                </c:pt>
                <c:pt idx="6">
                  <c:v>116</c:v>
                </c:pt>
                <c:pt idx="7">
                  <c:v>116</c:v>
                </c:pt>
                <c:pt idx="8">
                  <c:v>116</c:v>
                </c:pt>
                <c:pt idx="9">
                  <c:v>116</c:v>
                </c:pt>
                <c:pt idx="10">
                  <c:v>116</c:v>
                </c:pt>
                <c:pt idx="11">
                  <c:v>116</c:v>
                </c:pt>
                <c:pt idx="12">
                  <c:v>116</c:v>
                </c:pt>
                <c:pt idx="13">
                  <c:v>116</c:v>
                </c:pt>
                <c:pt idx="14">
                  <c:v>116</c:v>
                </c:pt>
                <c:pt idx="15">
                  <c:v>116</c:v>
                </c:pt>
                <c:pt idx="16">
                  <c:v>116</c:v>
                </c:pt>
                <c:pt idx="17">
                  <c:v>116</c:v>
                </c:pt>
                <c:pt idx="18">
                  <c:v>116</c:v>
                </c:pt>
                <c:pt idx="19">
                  <c:v>116</c:v>
                </c:pt>
                <c:pt idx="20">
                  <c:v>116</c:v>
                </c:pt>
                <c:pt idx="21">
                  <c:v>116</c:v>
                </c:pt>
                <c:pt idx="22">
                  <c:v>116</c:v>
                </c:pt>
                <c:pt idx="23">
                  <c:v>116</c:v>
                </c:pt>
                <c:pt idx="24">
                  <c:v>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C6BE-4BBB-A90F-6E852153F28C}"/>
            </c:ext>
          </c:extLst>
        </c:ser>
        <c:ser>
          <c:idx val="3"/>
          <c:order val="3"/>
          <c:tx>
            <c:strRef>
              <c:f>'Gráfico 4'!$G$5</c:f>
              <c:strCache>
                <c:ptCount val="1"/>
                <c:pt idx="0">
                  <c:v>2020**</c:v>
                </c:pt>
              </c:strCache>
            </c:strRef>
          </c:tx>
          <c:spPr>
            <a:ln w="25400" cap="rnd">
              <a:solidFill>
                <a:srgbClr val="00FF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'Gráfico 4'!$G$6:$G$30</c:f>
              <c:numCache>
                <c:formatCode>General</c:formatCode>
                <c:ptCount val="25"/>
                <c:pt idx="0">
                  <c:v>114</c:v>
                </c:pt>
                <c:pt idx="1">
                  <c:v>114</c:v>
                </c:pt>
                <c:pt idx="2">
                  <c:v>114</c:v>
                </c:pt>
                <c:pt idx="3">
                  <c:v>114</c:v>
                </c:pt>
                <c:pt idx="4">
                  <c:v>114</c:v>
                </c:pt>
                <c:pt idx="5">
                  <c:v>114</c:v>
                </c:pt>
                <c:pt idx="6">
                  <c:v>114</c:v>
                </c:pt>
                <c:pt idx="7">
                  <c:v>114</c:v>
                </c:pt>
                <c:pt idx="8">
                  <c:v>114</c:v>
                </c:pt>
                <c:pt idx="9">
                  <c:v>114</c:v>
                </c:pt>
                <c:pt idx="10">
                  <c:v>114</c:v>
                </c:pt>
                <c:pt idx="11">
                  <c:v>114</c:v>
                </c:pt>
                <c:pt idx="12">
                  <c:v>114</c:v>
                </c:pt>
                <c:pt idx="13">
                  <c:v>114</c:v>
                </c:pt>
                <c:pt idx="14">
                  <c:v>114</c:v>
                </c:pt>
                <c:pt idx="15">
                  <c:v>114</c:v>
                </c:pt>
                <c:pt idx="16">
                  <c:v>114</c:v>
                </c:pt>
                <c:pt idx="17">
                  <c:v>114</c:v>
                </c:pt>
                <c:pt idx="18">
                  <c:v>114</c:v>
                </c:pt>
                <c:pt idx="19">
                  <c:v>114</c:v>
                </c:pt>
                <c:pt idx="20">
                  <c:v>114</c:v>
                </c:pt>
                <c:pt idx="21">
                  <c:v>114</c:v>
                </c:pt>
                <c:pt idx="22">
                  <c:v>114</c:v>
                </c:pt>
                <c:pt idx="23">
                  <c:v>114</c:v>
                </c:pt>
                <c:pt idx="24">
                  <c:v>114</c:v>
                </c:pt>
              </c:numCache>
            </c:numRef>
          </c:xVal>
          <c:yVal>
            <c:numRef>
              <c:f>'Gráfico 4'!$H$6:$H$30</c:f>
              <c:numCache>
                <c:formatCode>0</c:formatCode>
                <c:ptCount val="25"/>
                <c:pt idx="0" formatCode="General">
                  <c:v>100</c:v>
                </c:pt>
                <c:pt idx="1">
                  <c:v>101.30769230769231</c:v>
                </c:pt>
                <c:pt idx="2">
                  <c:v>102.61538461538461</c:v>
                </c:pt>
                <c:pt idx="3">
                  <c:v>103.92307692307692</c:v>
                </c:pt>
                <c:pt idx="4">
                  <c:v>105.23076923076923</c:v>
                </c:pt>
                <c:pt idx="5">
                  <c:v>106.53846153846153</c:v>
                </c:pt>
                <c:pt idx="6">
                  <c:v>107.84615384615384</c:v>
                </c:pt>
                <c:pt idx="7">
                  <c:v>109.15384615384615</c:v>
                </c:pt>
                <c:pt idx="8">
                  <c:v>110.46153846153845</c:v>
                </c:pt>
                <c:pt idx="9">
                  <c:v>111.76923076923076</c:v>
                </c:pt>
                <c:pt idx="10">
                  <c:v>113.07692307692307</c:v>
                </c:pt>
                <c:pt idx="11">
                  <c:v>114.38461538461537</c:v>
                </c:pt>
                <c:pt idx="12">
                  <c:v>115.69230769230768</c:v>
                </c:pt>
                <c:pt idx="13">
                  <c:v>116.99999999999999</c:v>
                </c:pt>
                <c:pt idx="14">
                  <c:v>118.30769230769229</c:v>
                </c:pt>
                <c:pt idx="15">
                  <c:v>119.6153846153846</c:v>
                </c:pt>
                <c:pt idx="16">
                  <c:v>120.92307692307691</c:v>
                </c:pt>
                <c:pt idx="17">
                  <c:v>122.23076923076921</c:v>
                </c:pt>
                <c:pt idx="18">
                  <c:v>123.53846153846152</c:v>
                </c:pt>
                <c:pt idx="19">
                  <c:v>124.84615384615383</c:v>
                </c:pt>
                <c:pt idx="20">
                  <c:v>126.15384615384613</c:v>
                </c:pt>
                <c:pt idx="21">
                  <c:v>127.46153846153844</c:v>
                </c:pt>
                <c:pt idx="22">
                  <c:v>128.76923076923075</c:v>
                </c:pt>
                <c:pt idx="23">
                  <c:v>130.07692307692307</c:v>
                </c:pt>
                <c:pt idx="24">
                  <c:v>131.38461538461539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C6BE-4BBB-A90F-6E852153F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4963168"/>
        <c:axId val="1724965248"/>
      </c:scatterChart>
      <c:valAx>
        <c:axId val="1724963168"/>
        <c:scaling>
          <c:orientation val="minMax"/>
          <c:max val="130"/>
          <c:min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0" i="0" u="none" strike="noStrike" baseline="0">
                    <a:solidFill>
                      <a:schemeClr val="tx1"/>
                    </a:solidFill>
                    <a:effectLst/>
                  </a:rPr>
                  <a:t>Índice de feminidad de la pobreza en Colombia 2020</a:t>
                </a:r>
                <a:endParaRPr lang="es-CO" b="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5248"/>
        <c:crosses val="autoZero"/>
        <c:crossBetween val="midCat"/>
      </c:valAx>
      <c:valAx>
        <c:axId val="1724965248"/>
        <c:scaling>
          <c:orientation val="minMax"/>
          <c:max val="130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0" i="0" u="none" strike="noStrike" baseline="0">
                    <a:solidFill>
                      <a:schemeClr val="tx1"/>
                    </a:solidFill>
                    <a:effectLst/>
                  </a:rPr>
                  <a:t>Índice de feminidad de la pobreza en Colombia</a:t>
                </a:r>
                <a:r>
                  <a:rPr lang="es-CO" b="0">
                    <a:solidFill>
                      <a:schemeClr val="tx1"/>
                    </a:solidFill>
                  </a:rPr>
                  <a:t> 2019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963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4" Type="http://schemas.openxmlformats.org/officeDocument/2006/relationships/chart" Target="../charts/chart3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1</xdr:row>
      <xdr:rowOff>0</xdr:rowOff>
    </xdr:from>
    <xdr:to>
      <xdr:col>14</xdr:col>
      <xdr:colOff>342900</xdr:colOff>
      <xdr:row>20</xdr:row>
      <xdr:rowOff>127000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C3E6A3-3ED3-4EE6-96AC-91EC03A2A8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869950</xdr:colOff>
      <xdr:row>2</xdr:row>
      <xdr:rowOff>12700</xdr:rowOff>
    </xdr:from>
    <xdr:to>
      <xdr:col>10</xdr:col>
      <xdr:colOff>584200</xdr:colOff>
      <xdr:row>20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AD2AB6-6FC8-4153-9B63-2AC5EA77C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400539</xdr:colOff>
      <xdr:row>3</xdr:row>
      <xdr:rowOff>152401</xdr:rowOff>
    </xdr:from>
    <xdr:to>
      <xdr:col>18</xdr:col>
      <xdr:colOff>190500</xdr:colOff>
      <xdr:row>28</xdr:row>
      <xdr:rowOff>88901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C52EA4-D486-4C7B-BB2D-69C57E35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29</xdr:row>
      <xdr:rowOff>0</xdr:rowOff>
    </xdr:from>
    <xdr:to>
      <xdr:col>13</xdr:col>
      <xdr:colOff>502920</xdr:colOff>
      <xdr:row>49</xdr:row>
      <xdr:rowOff>88900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F18AC7F-C932-48DC-BBFA-AD2A0BDF4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869950</xdr:colOff>
      <xdr:row>3</xdr:row>
      <xdr:rowOff>131762</xdr:rowOff>
    </xdr:from>
    <xdr:to>
      <xdr:col>16</xdr:col>
      <xdr:colOff>863600</xdr:colOff>
      <xdr:row>20</xdr:row>
      <xdr:rowOff>88900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EC9FA1-E312-4C5E-880D-854A02F795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20</xdr:row>
      <xdr:rowOff>30162</xdr:rowOff>
    </xdr:from>
    <xdr:to>
      <xdr:col>13</xdr:col>
      <xdr:colOff>863600</xdr:colOff>
      <xdr:row>39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59A254-73EC-4D2D-B5C7-6242D595B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871536</xdr:colOff>
      <xdr:row>21</xdr:row>
      <xdr:rowOff>7936</xdr:rowOff>
    </xdr:from>
    <xdr:to>
      <xdr:col>13</xdr:col>
      <xdr:colOff>165100</xdr:colOff>
      <xdr:row>38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3EBCB8-299B-48B0-8679-F172F8F60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29</xdr:row>
      <xdr:rowOff>0</xdr:rowOff>
    </xdr:from>
    <xdr:to>
      <xdr:col>15</xdr:col>
      <xdr:colOff>0</xdr:colOff>
      <xdr:row>45</xdr:row>
      <xdr:rowOff>177800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E159AB-2C14-4161-9F54-1E5F125DA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19049</xdr:colOff>
      <xdr:row>29</xdr:row>
      <xdr:rowOff>2886</xdr:rowOff>
    </xdr:from>
    <xdr:to>
      <xdr:col>22</xdr:col>
      <xdr:colOff>12700</xdr:colOff>
      <xdr:row>45</xdr:row>
      <xdr:rowOff>177800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F51AA76-85A7-4CD8-9CEF-6698F0217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872260</xdr:colOff>
      <xdr:row>45</xdr:row>
      <xdr:rowOff>199736</xdr:rowOff>
    </xdr:from>
    <xdr:to>
      <xdr:col>15</xdr:col>
      <xdr:colOff>0</xdr:colOff>
      <xdr:row>63</xdr:row>
      <xdr:rowOff>12700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E6BDC1-3084-46DF-82E3-8CF7BB192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11834</xdr:colOff>
      <xdr:row>46</xdr:row>
      <xdr:rowOff>5772</xdr:rowOff>
    </xdr:from>
    <xdr:to>
      <xdr:col>22</xdr:col>
      <xdr:colOff>0</xdr:colOff>
      <xdr:row>62</xdr:row>
      <xdr:rowOff>177800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8FCB207-788B-426D-871D-8487739B1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862012</xdr:colOff>
      <xdr:row>39</xdr:row>
      <xdr:rowOff>17462</xdr:rowOff>
    </xdr:from>
    <xdr:to>
      <xdr:col>16</xdr:col>
      <xdr:colOff>12700</xdr:colOff>
      <xdr:row>57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A54942-B821-4454-A30D-694441AF6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19049</xdr:colOff>
      <xdr:row>39</xdr:row>
      <xdr:rowOff>15586</xdr:rowOff>
    </xdr:from>
    <xdr:to>
      <xdr:col>23</xdr:col>
      <xdr:colOff>0</xdr:colOff>
      <xdr:row>57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FC55672-48E1-4141-AF3A-DE4BFE3D9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859560</xdr:colOff>
      <xdr:row>56</xdr:row>
      <xdr:rowOff>174336</xdr:rowOff>
    </xdr:from>
    <xdr:to>
      <xdr:col>16</xdr:col>
      <xdr:colOff>12700</xdr:colOff>
      <xdr:row>75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A79673-EEC1-4B52-B269-CDBF99735C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11834</xdr:colOff>
      <xdr:row>56</xdr:row>
      <xdr:rowOff>183572</xdr:rowOff>
    </xdr:from>
    <xdr:to>
      <xdr:col>22</xdr:col>
      <xdr:colOff>863600</xdr:colOff>
      <xdr:row>75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4CCA679-6335-4A84-BAA2-EACFFB8B9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44</xdr:row>
      <xdr:rowOff>185882</xdr:rowOff>
    </xdr:from>
    <xdr:to>
      <xdr:col>9</xdr:col>
      <xdr:colOff>0</xdr:colOff>
      <xdr:row>88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213954-07AA-4AB5-BCD9-9F19CE903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3464</xdr:colOff>
      <xdr:row>45</xdr:row>
      <xdr:rowOff>0</xdr:rowOff>
    </xdr:from>
    <xdr:to>
      <xdr:col>16</xdr:col>
      <xdr:colOff>0</xdr:colOff>
      <xdr:row>88</xdr:row>
      <xdr:rowOff>184727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047479E-9D9D-4137-B6E2-7795FED91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190499</xdr:rowOff>
    </xdr:from>
    <xdr:to>
      <xdr:col>10</xdr:col>
      <xdr:colOff>165100</xdr:colOff>
      <xdr:row>28</xdr:row>
      <xdr:rowOff>134436</xdr:rowOff>
    </xdr:to>
    <xdr:pic>
      <xdr:nvPicPr>
        <xdr:cNvPr id="2" name="Imagen 1" descr="Diagrama&#10;&#10;Descripción generada automáticamente">
          <a:extLst>
            <a:ext uri="{FF2B5EF4-FFF2-40B4-BE49-F238E27FC236}">
              <a16:creationId xmlns:a16="http://schemas.microsoft.com/office/drawing/2014/main" id="{86C9AB5C-2DBD-9343-AC64-D18AA481B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571499"/>
          <a:ext cx="7594600" cy="4896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496469</xdr:colOff>
      <xdr:row>34</xdr:row>
      <xdr:rowOff>111489</xdr:rowOff>
    </xdr:from>
    <xdr:to>
      <xdr:col>18</xdr:col>
      <xdr:colOff>113278</xdr:colOff>
      <xdr:row>61</xdr:row>
      <xdr:rowOff>47441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25EEC4-C13E-417E-B54A-1705FFA96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17640</xdr:colOff>
      <xdr:row>149</xdr:row>
      <xdr:rowOff>190500</xdr:rowOff>
    </xdr:from>
    <xdr:to>
      <xdr:col>20</xdr:col>
      <xdr:colOff>437445</xdr:colOff>
      <xdr:row>185</xdr:row>
      <xdr:rowOff>119944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E273AD78-05AC-4DC1-BD9A-8C0F0FAB8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348466</xdr:colOff>
      <xdr:row>1</xdr:row>
      <xdr:rowOff>75033</xdr:rowOff>
    </xdr:from>
    <xdr:to>
      <xdr:col>23</xdr:col>
      <xdr:colOff>244876</xdr:colOff>
      <xdr:row>29</xdr:row>
      <xdr:rowOff>54011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A534461-EF5A-45BA-A1EE-E63469296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391583</xdr:colOff>
      <xdr:row>65</xdr:row>
      <xdr:rowOff>0</xdr:rowOff>
    </xdr:from>
    <xdr:to>
      <xdr:col>22</xdr:col>
      <xdr:colOff>148167</xdr:colOff>
      <xdr:row>93</xdr:row>
      <xdr:rowOff>74082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E8C985A-35F5-4E50-885F-CC89B0A2F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520670</xdr:colOff>
      <xdr:row>93</xdr:row>
      <xdr:rowOff>127000</xdr:rowOff>
    </xdr:from>
    <xdr:to>
      <xdr:col>17</xdr:col>
      <xdr:colOff>626504</xdr:colOff>
      <xdr:row>117</xdr:row>
      <xdr:rowOff>168086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324C999-786A-453A-B845-5D240C0A9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412749</xdr:colOff>
      <xdr:row>122</xdr:row>
      <xdr:rowOff>179917</xdr:rowOff>
    </xdr:from>
    <xdr:to>
      <xdr:col>19</xdr:col>
      <xdr:colOff>19610</xdr:colOff>
      <xdr:row>147</xdr:row>
      <xdr:rowOff>143497</xdr:rowOff>
    </xdr:to>
    <xdr:graphicFrame macro="">
      <xdr:nvGraphicFramePr>
        <xdr:cNvPr id="7" name="Gráfico 5">
          <a:extLst>
            <a:ext uri="{FF2B5EF4-FFF2-40B4-BE49-F238E27FC236}">
              <a16:creationId xmlns:a16="http://schemas.microsoft.com/office/drawing/2014/main" id="{9E99CFDA-AA21-4F5B-8580-DA4FE6F7E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647699</xdr:colOff>
      <xdr:row>10</xdr:row>
      <xdr:rowOff>23812</xdr:rowOff>
    </xdr:from>
    <xdr:to>
      <xdr:col>11</xdr:col>
      <xdr:colOff>228600</xdr:colOff>
      <xdr:row>33</xdr:row>
      <xdr:rowOff>50800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012BC6-B8A5-4C60-A6AF-ECB2FA540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463550</xdr:colOff>
      <xdr:row>2</xdr:row>
      <xdr:rowOff>120650</xdr:rowOff>
    </xdr:from>
    <xdr:to>
      <xdr:col>12</xdr:col>
      <xdr:colOff>711200</xdr:colOff>
      <xdr:row>20</xdr:row>
      <xdr:rowOff>12700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CC67A021-6960-448B-87EC-9EB2BB760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5433</xdr:colOff>
      <xdr:row>3</xdr:row>
      <xdr:rowOff>169891</xdr:rowOff>
    </xdr:from>
    <xdr:to>
      <xdr:col>22</xdr:col>
      <xdr:colOff>14270</xdr:colOff>
      <xdr:row>31</xdr:row>
      <xdr:rowOff>123518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CEDE530-29BD-4232-88C3-B7FCAD571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4</xdr:row>
      <xdr:rowOff>25400</xdr:rowOff>
    </xdr:from>
    <xdr:to>
      <xdr:col>7</xdr:col>
      <xdr:colOff>12700</xdr:colOff>
      <xdr:row>37</xdr:row>
      <xdr:rowOff>17077</xdr:rowOff>
    </xdr:to>
    <xdr:pic>
      <xdr:nvPicPr>
        <xdr:cNvPr id="2" name="Imagen 1" descr="Mapa&#10;&#10;Descripción generada automáticamente">
          <a:extLst>
            <a:ext uri="{FF2B5EF4-FFF2-40B4-BE49-F238E27FC236}">
              <a16:creationId xmlns:a16="http://schemas.microsoft.com/office/drawing/2014/main" id="{FDFA2AD3-8307-B745-A2D5-672AC7D0E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787400"/>
          <a:ext cx="4953000" cy="5859077"/>
        </a:xfrm>
        <a:prstGeom prst="rect">
          <a:avLst/>
        </a:prstGeom>
      </xdr:spPr>
    </xdr:pic>
    <xdr:clientData/>
  </xdr:twoCellAnchor>
  <xdr:twoCellAnchor editAs="oneCell">
    <xdr:from>
      <xdr:col>7</xdr:col>
      <xdr:colOff>25399</xdr:colOff>
      <xdr:row>4</xdr:row>
      <xdr:rowOff>12700</xdr:rowOff>
    </xdr:from>
    <xdr:to>
      <xdr:col>13</xdr:col>
      <xdr:colOff>63500</xdr:colOff>
      <xdr:row>37</xdr:row>
      <xdr:rowOff>49656</xdr:rowOff>
    </xdr:to>
    <xdr:pic>
      <xdr:nvPicPr>
        <xdr:cNvPr id="3" name="Imagen 2" descr="Mapa&#10;&#10;Descripción generada automáticamente">
          <a:extLst>
            <a:ext uri="{FF2B5EF4-FFF2-40B4-BE49-F238E27FC236}">
              <a16:creationId xmlns:a16="http://schemas.microsoft.com/office/drawing/2014/main" id="{14A145B3-3A0A-134D-87E9-1D9B428B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3899" y="774700"/>
          <a:ext cx="4991101" cy="59043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49803</xdr:colOff>
      <xdr:row>68</xdr:row>
      <xdr:rowOff>50800</xdr:rowOff>
    </xdr:to>
    <xdr:pic>
      <xdr:nvPicPr>
        <xdr:cNvPr id="4" name="Imagen 3" descr="Mapa&#10;&#10;Descripción generada automáticamente">
          <a:extLst>
            <a:ext uri="{FF2B5EF4-FFF2-40B4-BE49-F238E27FC236}">
              <a16:creationId xmlns:a16="http://schemas.microsoft.com/office/drawing/2014/main" id="{9EA27E99-4B43-DB44-A12E-DCCDB102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6667500"/>
          <a:ext cx="5002803" cy="5918200"/>
        </a:xfrm>
        <a:prstGeom prst="rect">
          <a:avLst/>
        </a:prstGeom>
      </xdr:spPr>
    </xdr:pic>
    <xdr:clientData/>
  </xdr:twoCellAnchor>
  <xdr:twoCellAnchor editAs="oneCell">
    <xdr:from>
      <xdr:col>7</xdr:col>
      <xdr:colOff>38099</xdr:colOff>
      <xdr:row>35</xdr:row>
      <xdr:rowOff>25399</xdr:rowOff>
    </xdr:from>
    <xdr:to>
      <xdr:col>13</xdr:col>
      <xdr:colOff>76200</xdr:colOff>
      <xdr:row>68</xdr:row>
      <xdr:rowOff>62356</xdr:rowOff>
    </xdr:to>
    <xdr:pic>
      <xdr:nvPicPr>
        <xdr:cNvPr id="5" name="Imagen 4" descr="Mapa&#10;&#10;Descripción generada automáticamente">
          <a:extLst>
            <a:ext uri="{FF2B5EF4-FFF2-40B4-BE49-F238E27FC236}">
              <a16:creationId xmlns:a16="http://schemas.microsoft.com/office/drawing/2014/main" id="{3DFA5D15-BDB3-B449-90C4-918854612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599" y="6692899"/>
          <a:ext cx="4991101" cy="590435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838717</xdr:colOff>
      <xdr:row>3</xdr:row>
      <xdr:rowOff>11882</xdr:rowOff>
    </xdr:from>
    <xdr:to>
      <xdr:col>21</xdr:col>
      <xdr:colOff>2285</xdr:colOff>
      <xdr:row>35</xdr:row>
      <xdr:rowOff>147496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313C65-2D7C-4170-AC5E-7A5F76506F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25400</xdr:rowOff>
    </xdr:from>
    <xdr:to>
      <xdr:col>6</xdr:col>
      <xdr:colOff>800100</xdr:colOff>
      <xdr:row>36</xdr:row>
      <xdr:rowOff>165036</xdr:rowOff>
    </xdr:to>
    <xdr:pic>
      <xdr:nvPicPr>
        <xdr:cNvPr id="2" name="Imagen 1" descr="Mapa&#10;&#10;Descripción generada automáticamente">
          <a:extLst>
            <a:ext uri="{FF2B5EF4-FFF2-40B4-BE49-F238E27FC236}">
              <a16:creationId xmlns:a16="http://schemas.microsoft.com/office/drawing/2014/main" id="{8ADB579B-D847-FE46-B95B-F4D892598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787400"/>
          <a:ext cx="4927600" cy="582923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863600</xdr:colOff>
      <xdr:row>10</xdr:row>
      <xdr:rowOff>188912</xdr:rowOff>
    </xdr:from>
    <xdr:to>
      <xdr:col>10</xdr:col>
      <xdr:colOff>215900</xdr:colOff>
      <xdr:row>33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F5C611-1218-4E17-87A7-526927E7A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15</xdr:col>
      <xdr:colOff>25400</xdr:colOff>
      <xdr:row>31</xdr:row>
      <xdr:rowOff>165100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2961089-59CF-4A22-9ADD-23CB814A8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875565</xdr:colOff>
      <xdr:row>2</xdr:row>
      <xdr:rowOff>167174</xdr:rowOff>
    </xdr:from>
    <xdr:to>
      <xdr:col>16</xdr:col>
      <xdr:colOff>479039</xdr:colOff>
      <xdr:row>37</xdr:row>
      <xdr:rowOff>103273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CCAE0F-95A4-4E9C-8F8C-8D7762498B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5</xdr:row>
      <xdr:rowOff>25400</xdr:rowOff>
    </xdr:from>
    <xdr:to>
      <xdr:col>6</xdr:col>
      <xdr:colOff>812800</xdr:colOff>
      <xdr:row>37</xdr:row>
      <xdr:rowOff>165036</xdr:rowOff>
    </xdr:to>
    <xdr:pic>
      <xdr:nvPicPr>
        <xdr:cNvPr id="2" name="Imagen 1" descr="Mapa&#10;&#10;Descripción generada automáticamente">
          <a:extLst>
            <a:ext uri="{FF2B5EF4-FFF2-40B4-BE49-F238E27FC236}">
              <a16:creationId xmlns:a16="http://schemas.microsoft.com/office/drawing/2014/main" id="{8A233F8C-B39D-954A-8E7E-0456A364E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914400"/>
          <a:ext cx="4927600" cy="582923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</xdr:row>
      <xdr:rowOff>12700</xdr:rowOff>
    </xdr:from>
    <xdr:to>
      <xdr:col>12</xdr:col>
      <xdr:colOff>812800</xdr:colOff>
      <xdr:row>37</xdr:row>
      <xdr:rowOff>167360</xdr:rowOff>
    </xdr:to>
    <xdr:pic>
      <xdr:nvPicPr>
        <xdr:cNvPr id="3" name="Imagen 2" descr="Mapa&#10;&#10;Descripción generada automáticamente">
          <a:extLst>
            <a:ext uri="{FF2B5EF4-FFF2-40B4-BE49-F238E27FC236}">
              <a16:creationId xmlns:a16="http://schemas.microsoft.com/office/drawing/2014/main" id="{05396FDD-BB92-5E44-90CA-A7B6D869D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0" y="901700"/>
          <a:ext cx="4940300" cy="584426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38</xdr:row>
      <xdr:rowOff>12700</xdr:rowOff>
    </xdr:from>
    <xdr:to>
      <xdr:col>7</xdr:col>
      <xdr:colOff>0</xdr:colOff>
      <xdr:row>70</xdr:row>
      <xdr:rowOff>167360</xdr:rowOff>
    </xdr:to>
    <xdr:pic>
      <xdr:nvPicPr>
        <xdr:cNvPr id="4" name="Imagen 3" descr="Mapa&#10;&#10;Descripción generada automáticamente">
          <a:extLst>
            <a:ext uri="{FF2B5EF4-FFF2-40B4-BE49-F238E27FC236}">
              <a16:creationId xmlns:a16="http://schemas.microsoft.com/office/drawing/2014/main" id="{58745F86-E5F3-074D-BE0B-847C7B59D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6769100"/>
          <a:ext cx="4940300" cy="584426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</xdr:row>
      <xdr:rowOff>12700</xdr:rowOff>
    </xdr:from>
    <xdr:to>
      <xdr:col>12</xdr:col>
      <xdr:colOff>812800</xdr:colOff>
      <xdr:row>70</xdr:row>
      <xdr:rowOff>167360</xdr:rowOff>
    </xdr:to>
    <xdr:pic>
      <xdr:nvPicPr>
        <xdr:cNvPr id="5" name="Imagen 4" descr="Mapa&#10;&#10;Descripción generada automáticamente">
          <a:extLst>
            <a:ext uri="{FF2B5EF4-FFF2-40B4-BE49-F238E27FC236}">
              <a16:creationId xmlns:a16="http://schemas.microsoft.com/office/drawing/2014/main" id="{E3ADE593-6ADB-674C-A4CC-6F17E9252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0" y="6769100"/>
          <a:ext cx="4940300" cy="5844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873125</xdr:colOff>
      <xdr:row>2</xdr:row>
      <xdr:rowOff>0</xdr:rowOff>
    </xdr:from>
    <xdr:to>
      <xdr:col>19</xdr:col>
      <xdr:colOff>187325</xdr:colOff>
      <xdr:row>24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3952FD-48AD-4D76-8645-E89D8181E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4</xdr:row>
      <xdr:rowOff>12699</xdr:rowOff>
    </xdr:from>
    <xdr:to>
      <xdr:col>7</xdr:col>
      <xdr:colOff>21526</xdr:colOff>
      <xdr:row>37</xdr:row>
      <xdr:rowOff>0</xdr:rowOff>
    </xdr:to>
    <xdr:pic>
      <xdr:nvPicPr>
        <xdr:cNvPr id="2" name="Imagen 1" descr="Mapa&#10;&#10;Descripción generada automáticamente">
          <a:extLst>
            <a:ext uri="{FF2B5EF4-FFF2-40B4-BE49-F238E27FC236}">
              <a16:creationId xmlns:a16="http://schemas.microsoft.com/office/drawing/2014/main" id="{55472E0F-9952-DA41-B570-F21D65852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23899"/>
          <a:ext cx="4949126" cy="58547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11338</xdr:colOff>
      <xdr:row>4</xdr:row>
      <xdr:rowOff>34016</xdr:rowOff>
    </xdr:from>
    <xdr:to>
      <xdr:col>18</xdr:col>
      <xdr:colOff>816428</xdr:colOff>
      <xdr:row>30</xdr:row>
      <xdr:rowOff>192766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id="{1781691B-B55A-4A56-A54D-B38F2D90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126365</xdr:colOff>
      <xdr:row>10</xdr:row>
      <xdr:rowOff>25400</xdr:rowOff>
    </xdr:from>
    <xdr:to>
      <xdr:col>8</xdr:col>
      <xdr:colOff>553085</xdr:colOff>
      <xdr:row>26</xdr:row>
      <xdr:rowOff>135890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310235-83C3-460E-90BD-B3ACD563D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523875</xdr:colOff>
      <xdr:row>30</xdr:row>
      <xdr:rowOff>104774</xdr:rowOff>
    </xdr:from>
    <xdr:to>
      <xdr:col>31</xdr:col>
      <xdr:colOff>215900</xdr:colOff>
      <xdr:row>59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96D3A1-3F06-4886-B1FD-9DFEB7682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140204</xdr:colOff>
      <xdr:row>0</xdr:row>
      <xdr:rowOff>170743</xdr:rowOff>
    </xdr:from>
    <xdr:to>
      <xdr:col>26</xdr:col>
      <xdr:colOff>157386</xdr:colOff>
      <xdr:row>27</xdr:row>
      <xdr:rowOff>137590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460AB4-83C0-4E34-83EB-B7BFC0B86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88</xdr:row>
      <xdr:rowOff>38100</xdr:rowOff>
    </xdr:from>
    <xdr:to>
      <xdr:col>26</xdr:col>
      <xdr:colOff>160986</xdr:colOff>
      <xdr:row>112</xdr:row>
      <xdr:rowOff>172255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4896147-502A-48FC-AD6D-30337FD7B0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657224</xdr:colOff>
      <xdr:row>11</xdr:row>
      <xdr:rowOff>173036</xdr:rowOff>
    </xdr:from>
    <xdr:to>
      <xdr:col>15</xdr:col>
      <xdr:colOff>584200</xdr:colOff>
      <xdr:row>36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57EFE5-54EF-489B-895E-F45D579A2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680514</xdr:colOff>
      <xdr:row>0</xdr:row>
      <xdr:rowOff>145735</xdr:rowOff>
    </xdr:from>
    <xdr:to>
      <xdr:col>19</xdr:col>
      <xdr:colOff>744728</xdr:colOff>
      <xdr:row>25</xdr:row>
      <xdr:rowOff>11427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id="{051E7F6E-69D5-44F9-8308-D063D712B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412479</xdr:colOff>
      <xdr:row>28</xdr:row>
      <xdr:rowOff>165100</xdr:rowOff>
    </xdr:from>
    <xdr:to>
      <xdr:col>19</xdr:col>
      <xdr:colOff>840525</xdr:colOff>
      <xdr:row>59</xdr:row>
      <xdr:rowOff>12700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AE55C81-C90D-41F0-9D4D-34318AE64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417434</xdr:colOff>
      <xdr:row>5</xdr:row>
      <xdr:rowOff>73818</xdr:rowOff>
    </xdr:from>
    <xdr:to>
      <xdr:col>18</xdr:col>
      <xdr:colOff>635000</xdr:colOff>
      <xdr:row>25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E897F9-EE1A-4B2D-A371-515A245FA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natis/Downloads/211029_Pobreza%20Gr&#225;ficas_Actualizada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 1.1"/>
      <sheetName val="Gráfico 2.1"/>
      <sheetName val="Gráfico 2.2"/>
      <sheetName val="Gráfico 2.3"/>
      <sheetName val="Tabla 1"/>
      <sheetName val="Gráfico 2.4"/>
      <sheetName val="Gráfico 2.5VF"/>
      <sheetName val="Gráfico 2.6Vf"/>
      <sheetName val="Gráfico 2.7VF"/>
      <sheetName val="Gráfico 2.8VF"/>
      <sheetName val="Gráfico 2.9VF"/>
      <sheetName val="Gráfico 2.10Vf"/>
      <sheetName val="Gráfico 2.11VF"/>
      <sheetName val="Gráfico 2.12VF"/>
      <sheetName val="Gráfico 2.13VF"/>
      <sheetName val="Gráfico 2.14VF"/>
      <sheetName val="Gráfico 2.15VF"/>
      <sheetName val="Gráfico 2.16VF"/>
      <sheetName val="Tabla 2"/>
      <sheetName val="Gráfico 2.17"/>
      <sheetName val="Hoja1"/>
      <sheetName val="Hoja1 (2)"/>
      <sheetName val="Gráfico 3.1"/>
      <sheetName val="Gráfico 3.2"/>
      <sheetName val="Gráfico 3.3"/>
      <sheetName val="Gráfico 3.4"/>
      <sheetName val="Gráfico 3.5"/>
      <sheetName val="Gráfico 3.6"/>
      <sheetName val="Gráfico 3.7"/>
      <sheetName val="Gráfico 3.8"/>
      <sheetName val="Hoja2"/>
      <sheetName val="Hoja3 (2)"/>
      <sheetName val="Gráfico 4.1"/>
      <sheetName val="Gráfico 4.2"/>
      <sheetName val="Gráfico 4.3"/>
      <sheetName val="Gráfico 4.4"/>
      <sheetName val="Gráfico 4.5"/>
      <sheetName val="Gráfico 4.6"/>
      <sheetName val="Gráfico 4.6 (2)"/>
      <sheetName val="P.Mone Sexo Persona"/>
      <sheetName val="P.MoneSexo Jefe"/>
      <sheetName val="Extrema persona"/>
      <sheetName val="Extrema Jefe de Hogar"/>
      <sheetName val="Incidencia vs brecha"/>
      <sheetName val="Incidencia vs brecha JH"/>
      <sheetName val="1.2 P Monetaria"/>
      <sheetName val="1.4 P Monetaria Sexo Jefe"/>
      <sheetName val="Indice de feminidad"/>
      <sheetName val="Monetaria extrema 2012-2020"/>
      <sheetName val="Monetaria Vs Extrema "/>
      <sheetName val="Br Monetaria Vs Br. Extrema"/>
      <sheetName val="IPM sexo persona "/>
      <sheetName val="IPM Sexo Jefe "/>
    </sheetNames>
    <sheetDataSet>
      <sheetData sheetId="0">
        <row r="3">
          <cell r="B3" t="str">
            <v xml:space="preserve">Hogares con jefe hombre </v>
          </cell>
        </row>
      </sheetData>
      <sheetData sheetId="1">
        <row r="6">
          <cell r="B6">
            <v>2012</v>
          </cell>
        </row>
      </sheetData>
      <sheetData sheetId="2">
        <row r="8">
          <cell r="J8" t="str">
            <v>Hombre</v>
          </cell>
        </row>
      </sheetData>
      <sheetData sheetId="3">
        <row r="7">
          <cell r="J7" t="str">
            <v xml:space="preserve">Hombre </v>
          </cell>
        </row>
      </sheetData>
      <sheetData sheetId="4"/>
      <sheetData sheetId="5">
        <row r="7">
          <cell r="H7" t="str">
            <v xml:space="preserve">Hombre </v>
          </cell>
        </row>
      </sheetData>
      <sheetData sheetId="6">
        <row r="3">
          <cell r="D3" t="str">
            <v>Hombre</v>
          </cell>
        </row>
      </sheetData>
      <sheetData sheetId="7">
        <row r="2">
          <cell r="D2" t="str">
            <v>Hombre</v>
          </cell>
        </row>
      </sheetData>
      <sheetData sheetId="8"/>
      <sheetData sheetId="9">
        <row r="5">
          <cell r="B5" t="str">
            <v>Hombre</v>
          </cell>
        </row>
      </sheetData>
      <sheetData sheetId="10">
        <row r="1">
          <cell r="A1" t="str">
            <v xml:space="preserve">Brecha en la incidencia de pobreza monetaria según sexo de la población. Departamentos. 2019 - 2020 </v>
          </cell>
        </row>
      </sheetData>
      <sheetData sheetId="11">
        <row r="4">
          <cell r="B4">
            <v>2019</v>
          </cell>
        </row>
      </sheetData>
      <sheetData sheetId="12">
        <row r="4">
          <cell r="B4" t="str">
            <v>Hombre</v>
          </cell>
        </row>
      </sheetData>
      <sheetData sheetId="13">
        <row r="4">
          <cell r="B4" t="str">
            <v>Hombre</v>
          </cell>
        </row>
      </sheetData>
      <sheetData sheetId="14">
        <row r="5">
          <cell r="I5">
            <v>2012</v>
          </cell>
        </row>
      </sheetData>
      <sheetData sheetId="15">
        <row r="5">
          <cell r="B5">
            <v>2019</v>
          </cell>
        </row>
      </sheetData>
      <sheetData sheetId="16">
        <row r="4">
          <cell r="B4" t="str">
            <v>Hombre</v>
          </cell>
        </row>
      </sheetData>
      <sheetData sheetId="17">
        <row r="24">
          <cell r="B24" t="str">
            <v>Hombres</v>
          </cell>
        </row>
      </sheetData>
      <sheetData sheetId="18"/>
      <sheetData sheetId="19">
        <row r="33">
          <cell r="B33" t="str">
            <v>Hombres</v>
          </cell>
        </row>
      </sheetData>
      <sheetData sheetId="20">
        <row r="6">
          <cell r="B6">
            <v>2012</v>
          </cell>
        </row>
      </sheetData>
      <sheetData sheetId="21"/>
      <sheetData sheetId="22">
        <row r="9">
          <cell r="D9" t="str">
            <v>Hombre</v>
          </cell>
        </row>
      </sheetData>
      <sheetData sheetId="23">
        <row r="3">
          <cell r="C3" t="str">
            <v>Hombre</v>
          </cell>
        </row>
      </sheetData>
      <sheetData sheetId="24">
        <row r="9">
          <cell r="B9" t="str">
            <v>Hombre</v>
          </cell>
        </row>
      </sheetData>
      <sheetData sheetId="25">
        <row r="4">
          <cell r="C4" t="str">
            <v>Hombre</v>
          </cell>
        </row>
      </sheetData>
      <sheetData sheetId="26">
        <row r="4">
          <cell r="B4" t="str">
            <v>Hombre</v>
          </cell>
        </row>
      </sheetData>
      <sheetData sheetId="27">
        <row r="4">
          <cell r="B4" t="str">
            <v>Hombre</v>
          </cell>
        </row>
      </sheetData>
      <sheetData sheetId="28">
        <row r="2">
          <cell r="I2" t="str">
            <v>Hombre</v>
          </cell>
        </row>
      </sheetData>
      <sheetData sheetId="29">
        <row r="2">
          <cell r="B2" t="str">
            <v>Hombre</v>
          </cell>
        </row>
      </sheetData>
      <sheetData sheetId="30">
        <row r="2">
          <cell r="B2" t="str">
            <v>Hombres</v>
          </cell>
        </row>
      </sheetData>
      <sheetData sheetId="31"/>
      <sheetData sheetId="32">
        <row r="20">
          <cell r="B20" t="str">
            <v>Sí</v>
          </cell>
        </row>
      </sheetData>
      <sheetData sheetId="33">
        <row r="20">
          <cell r="B20" t="str">
            <v>Sí</v>
          </cell>
        </row>
      </sheetData>
      <sheetData sheetId="34">
        <row r="21">
          <cell r="B21" t="str">
            <v>Sí</v>
          </cell>
        </row>
      </sheetData>
      <sheetData sheetId="35">
        <row r="31">
          <cell r="B31" t="str">
            <v>Muy seguro/a</v>
          </cell>
        </row>
      </sheetData>
      <sheetData sheetId="36">
        <row r="42">
          <cell r="B42" t="str">
            <v>Muy seguro/a</v>
          </cell>
        </row>
      </sheetData>
      <sheetData sheetId="37"/>
      <sheetData sheetId="38">
        <row r="31">
          <cell r="B31" t="str">
            <v>Hombres</v>
          </cell>
        </row>
      </sheetData>
      <sheetData sheetId="39"/>
      <sheetData sheetId="40"/>
      <sheetData sheetId="41"/>
      <sheetData sheetId="42">
        <row r="1">
          <cell r="A1" t="str">
            <v xml:space="preserve">Brecha en la incidencia de pobreza monetaria extrema según sexo del jefe de hogar. Departamentos. 2019 - 2020 </v>
          </cell>
        </row>
      </sheetData>
      <sheetData sheetId="43">
        <row r="32">
          <cell r="F32" t="str">
            <v>Incidencia**</v>
          </cell>
          <cell r="G32" t="str">
            <v>Brecha**</v>
          </cell>
        </row>
        <row r="33">
          <cell r="D33">
            <v>0</v>
          </cell>
          <cell r="F33">
            <v>13.9</v>
          </cell>
          <cell r="G33">
            <v>1.6</v>
          </cell>
          <cell r="H33">
            <v>-3</v>
          </cell>
        </row>
        <row r="34">
          <cell r="D34">
            <v>1.68</v>
          </cell>
          <cell r="F34">
            <v>13.9</v>
          </cell>
          <cell r="G34">
            <v>1.6</v>
          </cell>
          <cell r="H34">
            <v>-2.6576923076923076</v>
          </cell>
        </row>
        <row r="35">
          <cell r="D35">
            <v>3.36</v>
          </cell>
          <cell r="F35">
            <v>13.9</v>
          </cell>
          <cell r="G35">
            <v>1.6</v>
          </cell>
          <cell r="H35">
            <v>-2.3153846153846152</v>
          </cell>
        </row>
        <row r="36">
          <cell r="D36">
            <v>5.04</v>
          </cell>
          <cell r="F36">
            <v>13.9</v>
          </cell>
          <cell r="G36">
            <v>1.6</v>
          </cell>
          <cell r="H36">
            <v>-1.9730769230769227</v>
          </cell>
        </row>
        <row r="37">
          <cell r="D37">
            <v>6.72</v>
          </cell>
          <cell r="F37">
            <v>13.9</v>
          </cell>
          <cell r="G37">
            <v>1.6</v>
          </cell>
          <cell r="H37">
            <v>-1.6307692307692303</v>
          </cell>
        </row>
        <row r="38">
          <cell r="D38">
            <v>8.4</v>
          </cell>
          <cell r="F38">
            <v>13.9</v>
          </cell>
          <cell r="G38">
            <v>1.6</v>
          </cell>
          <cell r="H38">
            <v>-1.2884615384615379</v>
          </cell>
        </row>
        <row r="39">
          <cell r="D39">
            <v>10.08</v>
          </cell>
          <cell r="F39">
            <v>13.9</v>
          </cell>
          <cell r="G39">
            <v>1.6</v>
          </cell>
          <cell r="H39">
            <v>-0.94615384615384557</v>
          </cell>
        </row>
        <row r="40">
          <cell r="D40">
            <v>11.76</v>
          </cell>
          <cell r="F40">
            <v>13.9</v>
          </cell>
          <cell r="G40">
            <v>1.6</v>
          </cell>
          <cell r="H40">
            <v>-0.60384615384615326</v>
          </cell>
        </row>
        <row r="41">
          <cell r="D41">
            <v>13.44</v>
          </cell>
          <cell r="F41">
            <v>13.9</v>
          </cell>
          <cell r="G41">
            <v>1.6</v>
          </cell>
          <cell r="H41">
            <v>-0.26153846153846094</v>
          </cell>
        </row>
        <row r="42">
          <cell r="D42">
            <v>15.12</v>
          </cell>
          <cell r="F42">
            <v>13.9</v>
          </cell>
          <cell r="G42">
            <v>1.6</v>
          </cell>
          <cell r="H42">
            <v>8.076923076923137E-2</v>
          </cell>
        </row>
        <row r="43">
          <cell r="D43">
            <v>16.8</v>
          </cell>
          <cell r="F43">
            <v>13.9</v>
          </cell>
          <cell r="G43">
            <v>1.6</v>
          </cell>
          <cell r="H43">
            <v>0.42307692307692368</v>
          </cell>
        </row>
        <row r="44">
          <cell r="D44">
            <v>18.48</v>
          </cell>
          <cell r="F44">
            <v>13.9</v>
          </cell>
          <cell r="G44">
            <v>1.6</v>
          </cell>
          <cell r="H44">
            <v>0.765384615384616</v>
          </cell>
        </row>
        <row r="45">
          <cell r="D45">
            <v>20.16</v>
          </cell>
          <cell r="F45">
            <v>13.9</v>
          </cell>
          <cell r="G45">
            <v>1.6</v>
          </cell>
          <cell r="H45">
            <v>1.1076923076923082</v>
          </cell>
        </row>
        <row r="46">
          <cell r="D46">
            <v>21.84</v>
          </cell>
          <cell r="F46">
            <v>13.9</v>
          </cell>
          <cell r="G46">
            <v>1.6</v>
          </cell>
          <cell r="H46">
            <v>1.4500000000000006</v>
          </cell>
        </row>
        <row r="47">
          <cell r="D47">
            <v>23.52</v>
          </cell>
          <cell r="F47">
            <v>13.9</v>
          </cell>
          <cell r="G47">
            <v>1.6</v>
          </cell>
          <cell r="H47">
            <v>1.792307692307693</v>
          </cell>
        </row>
        <row r="48">
          <cell r="D48">
            <v>25.2</v>
          </cell>
          <cell r="F48">
            <v>13.9</v>
          </cell>
          <cell r="G48">
            <v>1.6</v>
          </cell>
          <cell r="H48">
            <v>2.1346153846153855</v>
          </cell>
        </row>
        <row r="49">
          <cell r="D49">
            <v>26.88</v>
          </cell>
          <cell r="F49">
            <v>13.9</v>
          </cell>
          <cell r="G49">
            <v>1.6</v>
          </cell>
          <cell r="H49">
            <v>2.4769230769230779</v>
          </cell>
        </row>
        <row r="50">
          <cell r="D50">
            <v>28.56</v>
          </cell>
          <cell r="F50">
            <v>13.9</v>
          </cell>
          <cell r="G50">
            <v>1.6</v>
          </cell>
          <cell r="H50">
            <v>2.8192307692307703</v>
          </cell>
        </row>
        <row r="51">
          <cell r="D51">
            <v>30.24</v>
          </cell>
          <cell r="F51">
            <v>13.9</v>
          </cell>
          <cell r="G51">
            <v>1.6</v>
          </cell>
          <cell r="H51">
            <v>3.1615384615384627</v>
          </cell>
        </row>
        <row r="52">
          <cell r="D52">
            <v>31.919999999999998</v>
          </cell>
          <cell r="F52">
            <v>13.9</v>
          </cell>
          <cell r="G52">
            <v>1.6</v>
          </cell>
          <cell r="H52">
            <v>3.5038461538461552</v>
          </cell>
        </row>
        <row r="53">
          <cell r="D53">
            <v>33.6</v>
          </cell>
          <cell r="F53">
            <v>13.9</v>
          </cell>
          <cell r="G53">
            <v>1.6</v>
          </cell>
          <cell r="H53">
            <v>3.8461538461538476</v>
          </cell>
        </row>
        <row r="54">
          <cell r="D54">
            <v>35.28</v>
          </cell>
          <cell r="F54">
            <v>13.9</v>
          </cell>
          <cell r="G54">
            <v>1.6</v>
          </cell>
          <cell r="H54">
            <v>4.1884615384615396</v>
          </cell>
        </row>
        <row r="55">
          <cell r="D55">
            <v>36.96</v>
          </cell>
          <cell r="F55">
            <v>13.9</v>
          </cell>
          <cell r="G55">
            <v>1.6</v>
          </cell>
          <cell r="H55">
            <v>4.5307692307692315</v>
          </cell>
        </row>
        <row r="56">
          <cell r="D56">
            <v>38.64</v>
          </cell>
          <cell r="F56">
            <v>13.9</v>
          </cell>
          <cell r="G56">
            <v>1.6</v>
          </cell>
          <cell r="H56">
            <v>4.8730769230769235</v>
          </cell>
        </row>
        <row r="57">
          <cell r="D57">
            <v>40.32</v>
          </cell>
          <cell r="F57">
            <v>13.9</v>
          </cell>
          <cell r="G57">
            <v>1.6</v>
          </cell>
          <cell r="H57">
            <v>5.2153846153846155</v>
          </cell>
        </row>
      </sheetData>
      <sheetData sheetId="44"/>
      <sheetData sheetId="45">
        <row r="1">
          <cell r="A1" t="str">
            <v>Incidencia de pobreza Monetaria según sexo de la persona: Mujer Vs hombre</v>
          </cell>
        </row>
      </sheetData>
      <sheetData sheetId="46">
        <row r="1">
          <cell r="I1" t="str">
            <v>Incidencia de pobreza Monetaria según sexo de la persona jefe de hogarMujer Vs hombre</v>
          </cell>
        </row>
      </sheetData>
      <sheetData sheetId="47">
        <row r="1">
          <cell r="A1" t="str">
            <v>Indice de Feminidad</v>
          </cell>
        </row>
      </sheetData>
      <sheetData sheetId="48">
        <row r="2">
          <cell r="G2" t="str">
            <v xml:space="preserve">Hombre </v>
          </cell>
        </row>
      </sheetData>
      <sheetData sheetId="49">
        <row r="1">
          <cell r="A1" t="str">
            <v>Monetaria VS Extrema 2019</v>
          </cell>
        </row>
      </sheetData>
      <sheetData sheetId="50">
        <row r="1">
          <cell r="A1" t="str">
            <v>Brecha Monetaria sexo persona Vs Brecha Extrema sexo persona 2019</v>
          </cell>
        </row>
      </sheetData>
      <sheetData sheetId="51">
        <row r="3">
          <cell r="A3" t="str">
            <v>IPM Mujer vs IPM Hombre 2020</v>
          </cell>
        </row>
      </sheetData>
      <sheetData sheetId="52">
        <row r="2">
          <cell r="A2" t="str">
            <v>IMP Jefatura de hogar Mujer Vs Hombre 2020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82CD64-8A75-4FE8-9DDC-44943E2F9C52}" name="Tabla1" displayName="Tabla1" ref="A1:C19" totalsRowShown="0" headerRowDxfId="1" dataDxfId="0" headerRowBorderDxfId="7" tableBorderDxfId="6" totalsRowBorderDxfId="5">
  <tableColumns count="3">
    <tableColumn id="1" xr3:uid="{020CBFE9-2AD8-42F6-B173-AB7816BAD729}" name="Año" dataDxfId="4"/>
    <tableColumn id="2" xr3:uid="{7AEDE841-CC8E-4934-8BA1-ED240BC9097C}" name="Sexo" dataDxfId="3"/>
    <tableColumn id="3" xr3:uid="{8420D36F-730C-406F-864A-64D1FD5C0AEF}" name="Incidencia de pobreza extrema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AE1F-CF8B-4B3F-83F4-7FDB864219F7}">
  <dimension ref="A1:H24"/>
  <sheetViews>
    <sheetView tabSelected="1" workbookViewId="0">
      <selection sqref="A1:D1"/>
    </sheetView>
  </sheetViews>
  <sheetFormatPr baseColWidth="10" defaultColWidth="8.83203125" defaultRowHeight="16"/>
  <cols>
    <col min="1" max="1" width="8.83203125" style="9" customWidth="1"/>
    <col min="2" max="2" width="16.5" style="9" bestFit="1" customWidth="1"/>
    <col min="3" max="3" width="11" style="9" customWidth="1"/>
    <col min="4" max="4" width="15.5" style="9" customWidth="1"/>
    <col min="5" max="259" width="8.83203125" style="9"/>
    <col min="260" max="260" width="10.1640625" style="9" bestFit="1" customWidth="1"/>
    <col min="261" max="515" width="8.83203125" style="9"/>
    <col min="516" max="516" width="10.1640625" style="9" bestFit="1" customWidth="1"/>
    <col min="517" max="771" width="8.83203125" style="9"/>
    <col min="772" max="772" width="10.1640625" style="9" bestFit="1" customWidth="1"/>
    <col min="773" max="1027" width="8.83203125" style="9"/>
    <col min="1028" max="1028" width="10.1640625" style="9" bestFit="1" customWidth="1"/>
    <col min="1029" max="1283" width="8.83203125" style="9"/>
    <col min="1284" max="1284" width="10.1640625" style="9" bestFit="1" customWidth="1"/>
    <col min="1285" max="1539" width="8.83203125" style="9"/>
    <col min="1540" max="1540" width="10.1640625" style="9" bestFit="1" customWidth="1"/>
    <col min="1541" max="1795" width="8.83203125" style="9"/>
    <col min="1796" max="1796" width="10.1640625" style="9" bestFit="1" customWidth="1"/>
    <col min="1797" max="2051" width="8.83203125" style="9"/>
    <col min="2052" max="2052" width="10.1640625" style="9" bestFit="1" customWidth="1"/>
    <col min="2053" max="2307" width="8.83203125" style="9"/>
    <col min="2308" max="2308" width="10.1640625" style="9" bestFit="1" customWidth="1"/>
    <col min="2309" max="2563" width="8.83203125" style="9"/>
    <col min="2564" max="2564" width="10.1640625" style="9" bestFit="1" customWidth="1"/>
    <col min="2565" max="2819" width="8.83203125" style="9"/>
    <col min="2820" max="2820" width="10.1640625" style="9" bestFit="1" customWidth="1"/>
    <col min="2821" max="3075" width="8.83203125" style="9"/>
    <col min="3076" max="3076" width="10.1640625" style="9" bestFit="1" customWidth="1"/>
    <col min="3077" max="3331" width="8.83203125" style="9"/>
    <col min="3332" max="3332" width="10.1640625" style="9" bestFit="1" customWidth="1"/>
    <col min="3333" max="3587" width="8.83203125" style="9"/>
    <col min="3588" max="3588" width="10.1640625" style="9" bestFit="1" customWidth="1"/>
    <col min="3589" max="3843" width="8.83203125" style="9"/>
    <col min="3844" max="3844" width="10.1640625" style="9" bestFit="1" customWidth="1"/>
    <col min="3845" max="4099" width="8.83203125" style="9"/>
    <col min="4100" max="4100" width="10.1640625" style="9" bestFit="1" customWidth="1"/>
    <col min="4101" max="4355" width="8.83203125" style="9"/>
    <col min="4356" max="4356" width="10.1640625" style="9" bestFit="1" customWidth="1"/>
    <col min="4357" max="4611" width="8.83203125" style="9"/>
    <col min="4612" max="4612" width="10.1640625" style="9" bestFit="1" customWidth="1"/>
    <col min="4613" max="4867" width="8.83203125" style="9"/>
    <col min="4868" max="4868" width="10.1640625" style="9" bestFit="1" customWidth="1"/>
    <col min="4869" max="5123" width="8.83203125" style="9"/>
    <col min="5124" max="5124" width="10.1640625" style="9" bestFit="1" customWidth="1"/>
    <col min="5125" max="5379" width="8.83203125" style="9"/>
    <col min="5380" max="5380" width="10.1640625" style="9" bestFit="1" customWidth="1"/>
    <col min="5381" max="5635" width="8.83203125" style="9"/>
    <col min="5636" max="5636" width="10.1640625" style="9" bestFit="1" customWidth="1"/>
    <col min="5637" max="5891" width="8.83203125" style="9"/>
    <col min="5892" max="5892" width="10.1640625" style="9" bestFit="1" customWidth="1"/>
    <col min="5893" max="6147" width="8.83203125" style="9"/>
    <col min="6148" max="6148" width="10.1640625" style="9" bestFit="1" customWidth="1"/>
    <col min="6149" max="6403" width="8.83203125" style="9"/>
    <col min="6404" max="6404" width="10.1640625" style="9" bestFit="1" customWidth="1"/>
    <col min="6405" max="6659" width="8.83203125" style="9"/>
    <col min="6660" max="6660" width="10.1640625" style="9" bestFit="1" customWidth="1"/>
    <col min="6661" max="6915" width="8.83203125" style="9"/>
    <col min="6916" max="6916" width="10.1640625" style="9" bestFit="1" customWidth="1"/>
    <col min="6917" max="7171" width="8.83203125" style="9"/>
    <col min="7172" max="7172" width="10.1640625" style="9" bestFit="1" customWidth="1"/>
    <col min="7173" max="7427" width="8.83203125" style="9"/>
    <col min="7428" max="7428" width="10.1640625" style="9" bestFit="1" customWidth="1"/>
    <col min="7429" max="7683" width="8.83203125" style="9"/>
    <col min="7684" max="7684" width="10.1640625" style="9" bestFit="1" customWidth="1"/>
    <col min="7685" max="7939" width="8.83203125" style="9"/>
    <col min="7940" max="7940" width="10.1640625" style="9" bestFit="1" customWidth="1"/>
    <col min="7941" max="8195" width="8.83203125" style="9"/>
    <col min="8196" max="8196" width="10.1640625" style="9" bestFit="1" customWidth="1"/>
    <col min="8197" max="8451" width="8.83203125" style="9"/>
    <col min="8452" max="8452" width="10.1640625" style="9" bestFit="1" customWidth="1"/>
    <col min="8453" max="8707" width="8.83203125" style="9"/>
    <col min="8708" max="8708" width="10.1640625" style="9" bestFit="1" customWidth="1"/>
    <col min="8709" max="8963" width="8.83203125" style="9"/>
    <col min="8964" max="8964" width="10.1640625" style="9" bestFit="1" customWidth="1"/>
    <col min="8965" max="9219" width="8.83203125" style="9"/>
    <col min="9220" max="9220" width="10.1640625" style="9" bestFit="1" customWidth="1"/>
    <col min="9221" max="9475" width="8.83203125" style="9"/>
    <col min="9476" max="9476" width="10.1640625" style="9" bestFit="1" customWidth="1"/>
    <col min="9477" max="9731" width="8.83203125" style="9"/>
    <col min="9732" max="9732" width="10.1640625" style="9" bestFit="1" customWidth="1"/>
    <col min="9733" max="9987" width="8.83203125" style="9"/>
    <col min="9988" max="9988" width="10.1640625" style="9" bestFit="1" customWidth="1"/>
    <col min="9989" max="10243" width="8.83203125" style="9"/>
    <col min="10244" max="10244" width="10.1640625" style="9" bestFit="1" customWidth="1"/>
    <col min="10245" max="10499" width="8.83203125" style="9"/>
    <col min="10500" max="10500" width="10.1640625" style="9" bestFit="1" customWidth="1"/>
    <col min="10501" max="10755" width="8.83203125" style="9"/>
    <col min="10756" max="10756" width="10.1640625" style="9" bestFit="1" customWidth="1"/>
    <col min="10757" max="11011" width="8.83203125" style="9"/>
    <col min="11012" max="11012" width="10.1640625" style="9" bestFit="1" customWidth="1"/>
    <col min="11013" max="11267" width="8.83203125" style="9"/>
    <col min="11268" max="11268" width="10.1640625" style="9" bestFit="1" customWidth="1"/>
    <col min="11269" max="11523" width="8.83203125" style="9"/>
    <col min="11524" max="11524" width="10.1640625" style="9" bestFit="1" customWidth="1"/>
    <col min="11525" max="11779" width="8.83203125" style="9"/>
    <col min="11780" max="11780" width="10.1640625" style="9" bestFit="1" customWidth="1"/>
    <col min="11781" max="12035" width="8.83203125" style="9"/>
    <col min="12036" max="12036" width="10.1640625" style="9" bestFit="1" customWidth="1"/>
    <col min="12037" max="12291" width="8.83203125" style="9"/>
    <col min="12292" max="12292" width="10.1640625" style="9" bestFit="1" customWidth="1"/>
    <col min="12293" max="12547" width="8.83203125" style="9"/>
    <col min="12548" max="12548" width="10.1640625" style="9" bestFit="1" customWidth="1"/>
    <col min="12549" max="12803" width="8.83203125" style="9"/>
    <col min="12804" max="12804" width="10.1640625" style="9" bestFit="1" customWidth="1"/>
    <col min="12805" max="13059" width="8.83203125" style="9"/>
    <col min="13060" max="13060" width="10.1640625" style="9" bestFit="1" customWidth="1"/>
    <col min="13061" max="13315" width="8.83203125" style="9"/>
    <col min="13316" max="13316" width="10.1640625" style="9" bestFit="1" customWidth="1"/>
    <col min="13317" max="13571" width="8.83203125" style="9"/>
    <col min="13572" max="13572" width="10.1640625" style="9" bestFit="1" customWidth="1"/>
    <col min="13573" max="13827" width="8.83203125" style="9"/>
    <col min="13828" max="13828" width="10.1640625" style="9" bestFit="1" customWidth="1"/>
    <col min="13829" max="14083" width="8.83203125" style="9"/>
    <col min="14084" max="14084" width="10.1640625" style="9" bestFit="1" customWidth="1"/>
    <col min="14085" max="14339" width="8.83203125" style="9"/>
    <col min="14340" max="14340" width="10.1640625" style="9" bestFit="1" customWidth="1"/>
    <col min="14341" max="14595" width="8.83203125" style="9"/>
    <col min="14596" max="14596" width="10.1640625" style="9" bestFit="1" customWidth="1"/>
    <col min="14597" max="14851" width="8.83203125" style="9"/>
    <col min="14852" max="14852" width="10.1640625" style="9" bestFit="1" customWidth="1"/>
    <col min="14853" max="15107" width="8.83203125" style="9"/>
    <col min="15108" max="15108" width="10.1640625" style="9" bestFit="1" customWidth="1"/>
    <col min="15109" max="15363" width="8.83203125" style="9"/>
    <col min="15364" max="15364" width="10.1640625" style="9" bestFit="1" customWidth="1"/>
    <col min="15365" max="15619" width="8.83203125" style="9"/>
    <col min="15620" max="15620" width="10.1640625" style="9" bestFit="1" customWidth="1"/>
    <col min="15621" max="15875" width="8.83203125" style="9"/>
    <col min="15876" max="15876" width="10.1640625" style="9" bestFit="1" customWidth="1"/>
    <col min="15877" max="16131" width="8.83203125" style="9"/>
    <col min="16132" max="16132" width="10.1640625" style="9" bestFit="1" customWidth="1"/>
    <col min="16133" max="16384" width="8.83203125" style="9"/>
  </cols>
  <sheetData>
    <row r="1" spans="1:8" ht="34" customHeight="1">
      <c r="A1" s="8" t="s">
        <v>182</v>
      </c>
      <c r="B1" s="8"/>
      <c r="C1" s="8"/>
      <c r="D1" s="8"/>
    </row>
    <row r="2" spans="1:8">
      <c r="A2" s="10"/>
      <c r="B2" s="11" t="s">
        <v>4</v>
      </c>
      <c r="C2" s="11" t="s">
        <v>5</v>
      </c>
      <c r="D2" s="11" t="s">
        <v>6</v>
      </c>
      <c r="E2" s="12"/>
    </row>
    <row r="3" spans="1:8">
      <c r="A3" s="10">
        <v>2012</v>
      </c>
      <c r="B3" s="13">
        <v>39.9</v>
      </c>
      <c r="C3" s="13">
        <v>41.7</v>
      </c>
      <c r="D3" s="13">
        <f>C3-B3</f>
        <v>1.8000000000000043</v>
      </c>
      <c r="E3" s="14"/>
      <c r="F3" s="14"/>
      <c r="G3" s="14"/>
      <c r="H3" s="14"/>
    </row>
    <row r="4" spans="1:8">
      <c r="A4" s="10">
        <v>2013</v>
      </c>
      <c r="B4" s="13">
        <v>37.5</v>
      </c>
      <c r="C4" s="13">
        <v>39.1</v>
      </c>
      <c r="D4" s="13">
        <f>C4-B4</f>
        <v>1.6000000000000014</v>
      </c>
      <c r="E4" s="14"/>
      <c r="F4" s="14"/>
      <c r="G4" s="14"/>
      <c r="H4" s="14"/>
    </row>
    <row r="5" spans="1:8">
      <c r="A5" s="10">
        <v>2014</v>
      </c>
      <c r="B5" s="13">
        <v>35.5</v>
      </c>
      <c r="C5" s="13">
        <v>37</v>
      </c>
      <c r="D5" s="13">
        <f t="shared" ref="D5:D11" si="0">C5-B5</f>
        <v>1.5</v>
      </c>
      <c r="E5" s="14"/>
      <c r="F5" s="14"/>
      <c r="G5" s="14"/>
      <c r="H5" s="14"/>
    </row>
    <row r="6" spans="1:8">
      <c r="A6" s="10">
        <v>2015</v>
      </c>
      <c r="B6" s="13">
        <v>35.200000000000003</v>
      </c>
      <c r="C6" s="13">
        <v>37</v>
      </c>
      <c r="D6" s="13">
        <f t="shared" si="0"/>
        <v>1.7999999999999972</v>
      </c>
      <c r="E6" s="14"/>
      <c r="F6" s="14"/>
      <c r="G6" s="14"/>
      <c r="H6" s="14"/>
    </row>
    <row r="7" spans="1:8">
      <c r="A7" s="10">
        <v>2016</v>
      </c>
      <c r="B7" s="13">
        <v>35.200000000000003</v>
      </c>
      <c r="C7" s="13">
        <v>37.1</v>
      </c>
      <c r="D7" s="13">
        <f t="shared" si="0"/>
        <v>1.8999999999999986</v>
      </c>
      <c r="E7" s="14"/>
      <c r="F7" s="14"/>
      <c r="G7" s="14"/>
      <c r="H7" s="14"/>
    </row>
    <row r="8" spans="1:8">
      <c r="A8" s="10">
        <v>2017</v>
      </c>
      <c r="B8" s="13">
        <v>34.4</v>
      </c>
      <c r="C8" s="13">
        <v>36</v>
      </c>
      <c r="D8" s="13">
        <f t="shared" si="0"/>
        <v>1.6000000000000014</v>
      </c>
      <c r="E8" s="14"/>
      <c r="F8" s="14"/>
      <c r="G8" s="14"/>
      <c r="H8" s="14"/>
    </row>
    <row r="9" spans="1:8">
      <c r="A9" s="10">
        <v>2018</v>
      </c>
      <c r="B9" s="13">
        <v>33.9</v>
      </c>
      <c r="C9" s="13">
        <v>35.5</v>
      </c>
      <c r="D9" s="13">
        <f t="shared" si="0"/>
        <v>1.6000000000000014</v>
      </c>
      <c r="E9" s="14"/>
      <c r="F9" s="14"/>
      <c r="G9" s="14"/>
      <c r="H9" s="14"/>
    </row>
    <row r="10" spans="1:8">
      <c r="A10" s="10">
        <v>2019</v>
      </c>
      <c r="B10" s="13">
        <v>34.9</v>
      </c>
      <c r="C10" s="13">
        <v>36.5</v>
      </c>
      <c r="D10" s="13">
        <f t="shared" si="0"/>
        <v>1.6000000000000014</v>
      </c>
      <c r="E10" s="14"/>
      <c r="F10" s="14"/>
      <c r="G10" s="14"/>
      <c r="H10" s="14"/>
    </row>
    <row r="11" spans="1:8">
      <c r="A11" s="10">
        <v>2020</v>
      </c>
      <c r="B11" s="13">
        <v>41.7</v>
      </c>
      <c r="C11" s="13">
        <v>43.4</v>
      </c>
      <c r="D11" s="13">
        <f t="shared" si="0"/>
        <v>1.6999999999999957</v>
      </c>
      <c r="E11" s="14"/>
      <c r="F11" s="14"/>
      <c r="H11" s="14"/>
    </row>
    <row r="12" spans="1:8">
      <c r="C12" s="15"/>
      <c r="D12" s="15"/>
      <c r="E12" s="14"/>
      <c r="F12" s="14"/>
      <c r="H12" s="14"/>
    </row>
    <row r="13" spans="1:8">
      <c r="C13" s="15"/>
      <c r="D13" s="15"/>
      <c r="E13" s="14"/>
      <c r="F13" s="14"/>
      <c r="H13" s="14"/>
    </row>
    <row r="14" spans="1:8">
      <c r="C14" s="15"/>
      <c r="D14" s="15"/>
      <c r="E14" s="14"/>
      <c r="F14" s="14"/>
      <c r="H14" s="14"/>
    </row>
    <row r="15" spans="1:8">
      <c r="A15" s="16"/>
      <c r="B15" s="16"/>
      <c r="C15" s="15"/>
      <c r="D15" s="15"/>
      <c r="E15" s="14"/>
      <c r="F15" s="14"/>
      <c r="H15" s="14"/>
    </row>
    <row r="16" spans="1:8">
      <c r="A16" s="17"/>
      <c r="B16" s="18"/>
      <c r="C16" s="15"/>
      <c r="D16" s="15"/>
      <c r="E16" s="14"/>
      <c r="F16" s="14"/>
      <c r="H16" s="14"/>
    </row>
    <row r="17" spans="1:8">
      <c r="A17" s="17"/>
      <c r="B17" s="18"/>
      <c r="C17" s="15"/>
      <c r="D17" s="15"/>
      <c r="E17" s="14"/>
      <c r="F17" s="14"/>
      <c r="H17" s="14"/>
    </row>
    <row r="18" spans="1:8">
      <c r="A18" s="17"/>
      <c r="B18" s="18"/>
      <c r="C18" s="15"/>
      <c r="D18" s="15"/>
      <c r="E18" s="14"/>
      <c r="F18" s="14"/>
      <c r="H18" s="14"/>
    </row>
    <row r="19" spans="1:8">
      <c r="A19" s="17"/>
      <c r="B19" s="18"/>
    </row>
    <row r="20" spans="1:8">
      <c r="A20" s="17"/>
      <c r="B20" s="18"/>
    </row>
    <row r="21" spans="1:8">
      <c r="A21" s="17"/>
      <c r="B21" s="18"/>
    </row>
    <row r="22" spans="1:8">
      <c r="A22" s="17"/>
      <c r="B22" s="18"/>
    </row>
    <row r="23" spans="1:8">
      <c r="A23" s="17"/>
      <c r="B23" s="18"/>
    </row>
    <row r="24" spans="1:8">
      <c r="A24" s="17"/>
      <c r="B24" s="18"/>
    </row>
  </sheetData>
  <mergeCells count="1">
    <mergeCell ref="A1:D1"/>
  </mergeCells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A435C-9E6C-41FC-A40B-E5E817FDB2D9}">
  <dimension ref="A1:H56"/>
  <sheetViews>
    <sheetView topLeftCell="A28" zoomScaleNormal="100" workbookViewId="0">
      <selection activeCell="A29" sqref="A29:H29"/>
    </sheetView>
  </sheetViews>
  <sheetFormatPr baseColWidth="10" defaultColWidth="11.5" defaultRowHeight="14"/>
  <cols>
    <col min="1" max="1" width="18.5" style="28" customWidth="1"/>
    <col min="2" max="2" width="17.1640625" style="28" bestFit="1" customWidth="1"/>
    <col min="3" max="3" width="14.6640625" style="28" bestFit="1" customWidth="1"/>
    <col min="4" max="16384" width="11.5" style="28"/>
  </cols>
  <sheetData>
    <row r="1" spans="1:7" hidden="1">
      <c r="A1" s="28" t="s">
        <v>72</v>
      </c>
    </row>
    <row r="2" spans="1:7" hidden="1">
      <c r="B2" s="28" t="s">
        <v>73</v>
      </c>
      <c r="C2" s="28" t="s">
        <v>74</v>
      </c>
      <c r="D2" s="28" t="s">
        <v>40</v>
      </c>
      <c r="E2" s="28" t="s">
        <v>8</v>
      </c>
      <c r="F2" s="28" t="s">
        <v>70</v>
      </c>
      <c r="G2" s="28" t="s">
        <v>71</v>
      </c>
    </row>
    <row r="3" spans="1:7" hidden="1">
      <c r="A3" s="28" t="s">
        <v>16</v>
      </c>
      <c r="B3" s="32">
        <v>2.1999999999999993</v>
      </c>
      <c r="C3" s="32">
        <v>1.2000000000000002</v>
      </c>
      <c r="D3" s="28">
        <v>-2</v>
      </c>
      <c r="E3" s="32">
        <v>-1</v>
      </c>
      <c r="F3" s="28">
        <v>1.6</v>
      </c>
      <c r="G3" s="28">
        <v>1.9</v>
      </c>
    </row>
    <row r="4" spans="1:7" hidden="1">
      <c r="A4" s="28" t="s">
        <v>28</v>
      </c>
      <c r="B4" s="32">
        <v>1.2999999999999972</v>
      </c>
      <c r="C4" s="32">
        <v>0.29999999999999982</v>
      </c>
      <c r="D4" s="32">
        <f>+D3+(6.3/25)</f>
        <v>-1.748</v>
      </c>
      <c r="E4" s="32">
        <f>+E3+(3.2/25)</f>
        <v>-0.872</v>
      </c>
      <c r="F4" s="28">
        <v>1.6</v>
      </c>
      <c r="G4" s="28">
        <v>1.9</v>
      </c>
    </row>
    <row r="5" spans="1:7" hidden="1">
      <c r="A5" s="28" t="s">
        <v>26</v>
      </c>
      <c r="B5" s="32">
        <v>1.0999999999999979</v>
      </c>
      <c r="C5" s="32">
        <v>0.19999999999999973</v>
      </c>
      <c r="D5" s="32">
        <f t="shared" ref="D5:D27" si="0">+D4+(6.3/25)</f>
        <v>-1.496</v>
      </c>
      <c r="E5" s="32">
        <f t="shared" ref="E5:E27" si="1">+E4+(3.2/25)</f>
        <v>-0.74399999999999999</v>
      </c>
      <c r="F5" s="28">
        <v>1.6</v>
      </c>
      <c r="G5" s="28">
        <v>1.9</v>
      </c>
    </row>
    <row r="6" spans="1:7" hidden="1">
      <c r="A6" s="28" t="s">
        <v>29</v>
      </c>
      <c r="B6" s="32">
        <v>1.2000000000000028</v>
      </c>
      <c r="C6" s="32">
        <v>1.2999999999999998</v>
      </c>
      <c r="D6" s="32">
        <f t="shared" si="0"/>
        <v>-1.244</v>
      </c>
      <c r="E6" s="32">
        <f t="shared" si="1"/>
        <v>-0.61599999999999999</v>
      </c>
      <c r="F6" s="28">
        <v>1.6</v>
      </c>
      <c r="G6" s="28">
        <v>1.9</v>
      </c>
    </row>
    <row r="7" spans="1:7" hidden="1">
      <c r="A7" s="28" t="s">
        <v>32</v>
      </c>
      <c r="B7" s="32">
        <v>2.3999999999999986</v>
      </c>
      <c r="C7" s="32">
        <v>0.5</v>
      </c>
      <c r="D7" s="32">
        <f t="shared" si="0"/>
        <v>-0.99199999999999999</v>
      </c>
      <c r="E7" s="32">
        <f t="shared" si="1"/>
        <v>-0.48799999999999999</v>
      </c>
      <c r="F7" s="28">
        <v>1.6</v>
      </c>
      <c r="G7" s="28">
        <v>1.9</v>
      </c>
    </row>
    <row r="8" spans="1:7" hidden="1">
      <c r="A8" s="28" t="s">
        <v>14</v>
      </c>
      <c r="B8" s="32">
        <v>2.3000000000000007</v>
      </c>
      <c r="C8" s="32">
        <v>0.79999999999999982</v>
      </c>
      <c r="D8" s="32">
        <f t="shared" si="0"/>
        <v>-0.74</v>
      </c>
      <c r="E8" s="32">
        <f t="shared" si="1"/>
        <v>-0.36</v>
      </c>
      <c r="F8" s="28">
        <v>1.6</v>
      </c>
      <c r="G8" s="28">
        <v>1.9</v>
      </c>
    </row>
    <row r="9" spans="1:7" hidden="1">
      <c r="A9" s="28" t="s">
        <v>36</v>
      </c>
      <c r="B9" s="32">
        <v>3.1999999999999957</v>
      </c>
      <c r="C9" s="32">
        <v>1.3999999999999986</v>
      </c>
      <c r="D9" s="32">
        <f t="shared" si="0"/>
        <v>-0.48799999999999999</v>
      </c>
      <c r="E9" s="32">
        <f t="shared" si="1"/>
        <v>-0.23199999999999998</v>
      </c>
      <c r="F9" s="28">
        <v>1.6</v>
      </c>
      <c r="G9" s="28">
        <v>1.9</v>
      </c>
    </row>
    <row r="10" spans="1:7" hidden="1">
      <c r="A10" s="28" t="s">
        <v>27</v>
      </c>
      <c r="B10" s="32">
        <v>2.7999999999999972</v>
      </c>
      <c r="C10" s="32">
        <v>0.40000000000000036</v>
      </c>
      <c r="D10" s="32">
        <f t="shared" si="0"/>
        <v>-0.23599999999999999</v>
      </c>
      <c r="E10" s="32">
        <f t="shared" si="1"/>
        <v>-0.10399999999999998</v>
      </c>
      <c r="F10" s="28">
        <v>1.6</v>
      </c>
      <c r="G10" s="28">
        <v>1.9</v>
      </c>
    </row>
    <row r="11" spans="1:7" hidden="1">
      <c r="A11" s="28" t="s">
        <v>21</v>
      </c>
      <c r="B11" s="32">
        <v>2.7000000000000028</v>
      </c>
      <c r="C11" s="32">
        <v>0.50000000000000044</v>
      </c>
      <c r="D11" s="32">
        <f t="shared" si="0"/>
        <v>1.6000000000000014E-2</v>
      </c>
      <c r="E11" s="32">
        <f t="shared" si="1"/>
        <v>2.4000000000000021E-2</v>
      </c>
      <c r="F11" s="28">
        <v>1.6</v>
      </c>
      <c r="G11" s="28">
        <v>1.9</v>
      </c>
    </row>
    <row r="12" spans="1:7" hidden="1">
      <c r="A12" s="28" t="s">
        <v>15</v>
      </c>
      <c r="B12" s="32">
        <v>2.7999999999999972</v>
      </c>
      <c r="C12" s="32">
        <v>1.1999999999999993</v>
      </c>
      <c r="D12" s="32">
        <f t="shared" si="0"/>
        <v>0.26800000000000002</v>
      </c>
      <c r="E12" s="32">
        <f t="shared" si="1"/>
        <v>0.15200000000000002</v>
      </c>
      <c r="F12" s="28">
        <v>1.6</v>
      </c>
      <c r="G12" s="28">
        <v>1.9</v>
      </c>
    </row>
    <row r="13" spans="1:7" hidden="1">
      <c r="A13" s="28" t="s">
        <v>19</v>
      </c>
      <c r="B13" s="32">
        <v>-2</v>
      </c>
      <c r="C13" s="32">
        <v>0.5</v>
      </c>
      <c r="D13" s="32">
        <f t="shared" si="0"/>
        <v>0.52</v>
      </c>
      <c r="E13" s="32">
        <f t="shared" si="1"/>
        <v>0.28000000000000003</v>
      </c>
      <c r="F13" s="28">
        <v>1.6</v>
      </c>
      <c r="G13" s="28">
        <v>1.9</v>
      </c>
    </row>
    <row r="14" spans="1:7" hidden="1">
      <c r="A14" s="28" t="s">
        <v>12</v>
      </c>
      <c r="B14" s="32">
        <v>0.30000000000000071</v>
      </c>
      <c r="C14" s="32">
        <v>0.59999999999999964</v>
      </c>
      <c r="D14" s="32">
        <f t="shared" si="0"/>
        <v>0.77200000000000002</v>
      </c>
      <c r="E14" s="32">
        <f t="shared" si="1"/>
        <v>0.40800000000000003</v>
      </c>
      <c r="F14" s="28">
        <v>1.6</v>
      </c>
      <c r="G14" s="28">
        <v>1.9</v>
      </c>
    </row>
    <row r="15" spans="1:7" hidden="1">
      <c r="A15" s="28" t="s">
        <v>25</v>
      </c>
      <c r="B15" s="32">
        <v>1.1999999999999957</v>
      </c>
      <c r="C15" s="32">
        <v>0.79999999999999982</v>
      </c>
      <c r="D15" s="32">
        <f t="shared" si="0"/>
        <v>1.024</v>
      </c>
      <c r="E15" s="32">
        <f t="shared" si="1"/>
        <v>0.53600000000000003</v>
      </c>
      <c r="F15" s="28">
        <v>1.6</v>
      </c>
      <c r="G15" s="28">
        <v>1.9</v>
      </c>
    </row>
    <row r="16" spans="1:7" hidden="1">
      <c r="A16" s="28" t="s">
        <v>13</v>
      </c>
      <c r="B16" s="32">
        <v>0.70000000000000284</v>
      </c>
      <c r="C16" s="32">
        <v>0.5</v>
      </c>
      <c r="D16" s="32">
        <f t="shared" si="0"/>
        <v>1.276</v>
      </c>
      <c r="E16" s="32">
        <f t="shared" si="1"/>
        <v>0.66400000000000003</v>
      </c>
      <c r="F16" s="28">
        <v>1.6</v>
      </c>
      <c r="G16" s="28">
        <v>1.9</v>
      </c>
    </row>
    <row r="17" spans="1:8" hidden="1">
      <c r="A17" s="28" t="s">
        <v>17</v>
      </c>
      <c r="B17" s="32">
        <v>1.2000000000000028</v>
      </c>
      <c r="C17" s="32">
        <v>0.59999999999999964</v>
      </c>
      <c r="D17" s="32">
        <f t="shared" si="0"/>
        <v>1.528</v>
      </c>
      <c r="E17" s="32">
        <f t="shared" si="1"/>
        <v>0.79200000000000004</v>
      </c>
      <c r="F17" s="28">
        <v>1.6</v>
      </c>
      <c r="G17" s="28">
        <v>1.9</v>
      </c>
    </row>
    <row r="18" spans="1:8" hidden="1">
      <c r="A18" s="28" t="s">
        <v>30</v>
      </c>
      <c r="B18" s="32">
        <v>2.8000000000000007</v>
      </c>
      <c r="C18" s="32">
        <v>1.2000000000000011</v>
      </c>
      <c r="D18" s="32">
        <f t="shared" si="0"/>
        <v>1.78</v>
      </c>
      <c r="E18" s="32">
        <f t="shared" si="1"/>
        <v>0.92</v>
      </c>
      <c r="F18" s="28">
        <v>1.6</v>
      </c>
      <c r="G18" s="28">
        <v>1.9</v>
      </c>
    </row>
    <row r="19" spans="1:8" hidden="1">
      <c r="A19" s="28" t="s">
        <v>33</v>
      </c>
      <c r="B19" s="32">
        <v>3.7999999999999972</v>
      </c>
      <c r="C19" s="32">
        <v>0.70000000000000107</v>
      </c>
      <c r="D19" s="32">
        <f t="shared" si="0"/>
        <v>2.032</v>
      </c>
      <c r="E19" s="32">
        <f t="shared" si="1"/>
        <v>1.048</v>
      </c>
      <c r="F19" s="28">
        <v>1.6</v>
      </c>
      <c r="G19" s="28">
        <v>1.9</v>
      </c>
    </row>
    <row r="20" spans="1:8" hidden="1">
      <c r="A20" s="28" t="s">
        <v>23</v>
      </c>
      <c r="B20" s="32">
        <v>2</v>
      </c>
      <c r="C20" s="32">
        <v>-0.5</v>
      </c>
      <c r="D20" s="32">
        <f t="shared" si="0"/>
        <v>2.2839999999999998</v>
      </c>
      <c r="E20" s="32">
        <f t="shared" si="1"/>
        <v>1.1760000000000002</v>
      </c>
      <c r="F20" s="28">
        <v>1.6</v>
      </c>
      <c r="G20" s="28">
        <v>1.9</v>
      </c>
    </row>
    <row r="21" spans="1:8" hidden="1">
      <c r="A21" s="28" t="s">
        <v>22</v>
      </c>
      <c r="B21" s="32">
        <v>3.3000000000000007</v>
      </c>
      <c r="C21" s="32">
        <v>0.2</v>
      </c>
      <c r="D21" s="32">
        <f t="shared" si="0"/>
        <v>2.5359999999999996</v>
      </c>
      <c r="E21" s="32">
        <f t="shared" si="1"/>
        <v>1.3040000000000003</v>
      </c>
      <c r="F21" s="28">
        <v>1.6</v>
      </c>
      <c r="G21" s="28">
        <v>1.9</v>
      </c>
    </row>
    <row r="22" spans="1:8" hidden="1">
      <c r="A22" s="28" t="s">
        <v>20</v>
      </c>
      <c r="B22" s="32">
        <v>2</v>
      </c>
      <c r="C22" s="32">
        <v>0.90000000000000036</v>
      </c>
      <c r="D22" s="32">
        <f t="shared" si="0"/>
        <v>2.7879999999999994</v>
      </c>
      <c r="E22" s="32">
        <f t="shared" si="1"/>
        <v>1.4320000000000004</v>
      </c>
      <c r="F22" s="28">
        <v>1.6</v>
      </c>
      <c r="G22" s="28">
        <v>1.9</v>
      </c>
    </row>
    <row r="23" spans="1:8" hidden="1">
      <c r="A23" s="28" t="s">
        <v>24</v>
      </c>
      <c r="B23" s="32">
        <v>2.2000000000000028</v>
      </c>
      <c r="C23" s="32">
        <v>1.8</v>
      </c>
      <c r="D23" s="32">
        <f t="shared" si="0"/>
        <v>3.0399999999999991</v>
      </c>
      <c r="E23" s="32">
        <f t="shared" si="1"/>
        <v>1.5600000000000005</v>
      </c>
      <c r="F23" s="28">
        <v>1.6</v>
      </c>
      <c r="G23" s="28">
        <v>1.9</v>
      </c>
    </row>
    <row r="24" spans="1:8" hidden="1">
      <c r="A24" s="28" t="s">
        <v>31</v>
      </c>
      <c r="B24" s="32">
        <v>2.3999999999999986</v>
      </c>
      <c r="C24" s="32">
        <v>1.3000000000000007</v>
      </c>
      <c r="D24" s="32">
        <f t="shared" si="0"/>
        <v>3.2919999999999989</v>
      </c>
      <c r="E24" s="32">
        <f t="shared" si="1"/>
        <v>1.6880000000000006</v>
      </c>
      <c r="F24" s="28">
        <v>1.6</v>
      </c>
      <c r="G24" s="28">
        <v>1.9</v>
      </c>
    </row>
    <row r="25" spans="1:8" hidden="1">
      <c r="A25" s="28" t="s">
        <v>35</v>
      </c>
      <c r="B25" s="32">
        <v>0.5</v>
      </c>
      <c r="C25" s="32">
        <v>0.80000000000000071</v>
      </c>
      <c r="D25" s="32">
        <f t="shared" si="0"/>
        <v>3.5439999999999987</v>
      </c>
      <c r="E25" s="32">
        <f t="shared" si="1"/>
        <v>1.8160000000000007</v>
      </c>
      <c r="F25" s="28">
        <v>1.6</v>
      </c>
      <c r="G25" s="28">
        <v>1.9</v>
      </c>
    </row>
    <row r="26" spans="1:8" hidden="1">
      <c r="A26" s="28" t="s">
        <v>18</v>
      </c>
      <c r="B26" s="32">
        <v>2.5</v>
      </c>
      <c r="C26" s="32">
        <v>0.8</v>
      </c>
      <c r="D26" s="32">
        <f t="shared" si="0"/>
        <v>3.7959999999999985</v>
      </c>
      <c r="E26" s="32">
        <f t="shared" si="1"/>
        <v>1.9440000000000008</v>
      </c>
      <c r="F26" s="28">
        <v>1.6</v>
      </c>
      <c r="G26" s="28">
        <v>1.9</v>
      </c>
    </row>
    <row r="27" spans="1:8" ht="15" hidden="1">
      <c r="A27" s="23" t="s">
        <v>41</v>
      </c>
      <c r="B27" s="32">
        <v>1.6</v>
      </c>
      <c r="C27" s="32">
        <v>1.8999999999999986</v>
      </c>
      <c r="D27" s="32">
        <f t="shared" si="0"/>
        <v>4.0479999999999983</v>
      </c>
      <c r="E27" s="32">
        <f t="shared" si="1"/>
        <v>2.072000000000001</v>
      </c>
      <c r="F27" s="28">
        <v>1.6</v>
      </c>
      <c r="G27" s="28">
        <v>1.9</v>
      </c>
    </row>
    <row r="29" spans="1:8" ht="15">
      <c r="A29" s="88" t="s">
        <v>188</v>
      </c>
      <c r="B29" s="88"/>
      <c r="C29" s="88"/>
      <c r="D29" s="88"/>
      <c r="E29" s="88"/>
      <c r="F29" s="88"/>
      <c r="G29" s="88"/>
      <c r="H29" s="88"/>
    </row>
    <row r="30" spans="1:8" ht="15">
      <c r="A30" s="51"/>
      <c r="B30" s="49" t="s">
        <v>73</v>
      </c>
      <c r="C30" s="49" t="s">
        <v>74</v>
      </c>
      <c r="D30" s="49" t="s">
        <v>40</v>
      </c>
      <c r="E30" s="49" t="s">
        <v>8</v>
      </c>
      <c r="F30" s="49" t="s">
        <v>70</v>
      </c>
      <c r="G30" s="49" t="s">
        <v>71</v>
      </c>
      <c r="H30" s="49"/>
    </row>
    <row r="31" spans="1:8" ht="16">
      <c r="A31" s="10" t="s">
        <v>16</v>
      </c>
      <c r="B31" s="68">
        <v>1.5</v>
      </c>
      <c r="C31" s="68">
        <v>1.0999999999999996</v>
      </c>
      <c r="D31" s="51">
        <v>-1</v>
      </c>
      <c r="E31" s="51">
        <v>-1</v>
      </c>
      <c r="F31" s="68">
        <v>1.7</v>
      </c>
      <c r="G31" s="68">
        <v>1.4</v>
      </c>
      <c r="H31" s="68">
        <f t="shared" ref="H31:H55" si="2">C31-B31</f>
        <v>-0.40000000000000036</v>
      </c>
    </row>
    <row r="32" spans="1:8" ht="16">
      <c r="A32" s="10" t="s">
        <v>28</v>
      </c>
      <c r="B32" s="68">
        <v>1.1999999999999957</v>
      </c>
      <c r="C32" s="68">
        <v>0.30000000000000071</v>
      </c>
      <c r="D32" s="68">
        <f t="shared" ref="D32:E47" si="3">+D31+(5.2/25)</f>
        <v>-0.79200000000000004</v>
      </c>
      <c r="E32" s="68">
        <f t="shared" si="3"/>
        <v>-0.79200000000000004</v>
      </c>
      <c r="F32" s="68">
        <v>1.7</v>
      </c>
      <c r="G32" s="68">
        <v>1.4</v>
      </c>
      <c r="H32" s="68">
        <f t="shared" si="2"/>
        <v>-0.89999999999999503</v>
      </c>
    </row>
    <row r="33" spans="1:8" ht="16">
      <c r="A33" s="10" t="s">
        <v>26</v>
      </c>
      <c r="B33" s="68">
        <v>1.1000000000000014</v>
      </c>
      <c r="C33" s="68">
        <v>1</v>
      </c>
      <c r="D33" s="68">
        <f t="shared" si="3"/>
        <v>-0.58400000000000007</v>
      </c>
      <c r="E33" s="68">
        <f t="shared" si="3"/>
        <v>-0.58400000000000007</v>
      </c>
      <c r="F33" s="68">
        <v>1.7</v>
      </c>
      <c r="G33" s="68">
        <v>1.4</v>
      </c>
      <c r="H33" s="89">
        <f t="shared" si="2"/>
        <v>-0.10000000000000142</v>
      </c>
    </row>
    <row r="34" spans="1:8" ht="16">
      <c r="A34" s="10" t="s">
        <v>29</v>
      </c>
      <c r="B34" s="68">
        <v>2.8000000000000043</v>
      </c>
      <c r="C34" s="68">
        <v>1</v>
      </c>
      <c r="D34" s="68">
        <f t="shared" si="3"/>
        <v>-0.37600000000000006</v>
      </c>
      <c r="E34" s="68">
        <f t="shared" si="3"/>
        <v>-0.37600000000000006</v>
      </c>
      <c r="F34" s="68">
        <v>1.7</v>
      </c>
      <c r="G34" s="68">
        <v>1.4</v>
      </c>
      <c r="H34" s="89">
        <f t="shared" si="2"/>
        <v>-1.8000000000000043</v>
      </c>
    </row>
    <row r="35" spans="1:8" ht="16">
      <c r="A35" s="10" t="s">
        <v>32</v>
      </c>
      <c r="B35" s="68">
        <v>2.8000000000000043</v>
      </c>
      <c r="C35" s="68">
        <v>1.6999999999999993</v>
      </c>
      <c r="D35" s="68">
        <f t="shared" si="3"/>
        <v>-0.16800000000000004</v>
      </c>
      <c r="E35" s="68">
        <f t="shared" si="3"/>
        <v>-0.16800000000000004</v>
      </c>
      <c r="F35" s="68">
        <v>1.7</v>
      </c>
      <c r="G35" s="68">
        <v>1.4</v>
      </c>
      <c r="H35" s="89">
        <f t="shared" si="2"/>
        <v>-1.100000000000005</v>
      </c>
    </row>
    <row r="36" spans="1:8" ht="16">
      <c r="A36" s="10" t="s">
        <v>14</v>
      </c>
      <c r="B36" s="68">
        <v>2.5</v>
      </c>
      <c r="C36" s="68">
        <v>0.79999999999999982</v>
      </c>
      <c r="D36" s="68">
        <f t="shared" si="3"/>
        <v>3.999999999999998E-2</v>
      </c>
      <c r="E36" s="68">
        <f t="shared" si="3"/>
        <v>3.999999999999998E-2</v>
      </c>
      <c r="F36" s="68">
        <v>1.7</v>
      </c>
      <c r="G36" s="68">
        <v>1.4</v>
      </c>
      <c r="H36" s="89">
        <f t="shared" si="2"/>
        <v>-1.7000000000000002</v>
      </c>
    </row>
    <row r="37" spans="1:8" ht="16">
      <c r="A37" s="10" t="s">
        <v>36</v>
      </c>
      <c r="B37" s="68">
        <v>3.6000000000000014</v>
      </c>
      <c r="C37" s="68">
        <v>1.4000000000000004</v>
      </c>
      <c r="D37" s="68">
        <f t="shared" si="3"/>
        <v>0.248</v>
      </c>
      <c r="E37" s="68">
        <f t="shared" si="3"/>
        <v>0.248</v>
      </c>
      <c r="F37" s="68">
        <v>1.7</v>
      </c>
      <c r="G37" s="68">
        <v>1.4</v>
      </c>
      <c r="H37" s="89">
        <f t="shared" si="2"/>
        <v>-2.2000000000000011</v>
      </c>
    </row>
    <row r="38" spans="1:8" ht="16">
      <c r="A38" s="10" t="s">
        <v>27</v>
      </c>
      <c r="B38" s="68">
        <v>0.60000000000000142</v>
      </c>
      <c r="C38" s="68">
        <v>0.69999999999999929</v>
      </c>
      <c r="D38" s="68">
        <f t="shared" si="3"/>
        <v>0.45600000000000002</v>
      </c>
      <c r="E38" s="68">
        <f t="shared" si="3"/>
        <v>0.45600000000000002</v>
      </c>
      <c r="F38" s="68">
        <v>1.7</v>
      </c>
      <c r="G38" s="68">
        <v>1.4</v>
      </c>
      <c r="H38" s="89">
        <f t="shared" si="2"/>
        <v>9.9999999999997868E-2</v>
      </c>
    </row>
    <row r="39" spans="1:8" ht="16">
      <c r="A39" s="10" t="s">
        <v>21</v>
      </c>
      <c r="B39" s="68">
        <v>1.6000000000000014</v>
      </c>
      <c r="C39" s="68">
        <v>1.6999999999999993</v>
      </c>
      <c r="D39" s="68">
        <f t="shared" si="3"/>
        <v>0.66400000000000003</v>
      </c>
      <c r="E39" s="68">
        <f t="shared" si="3"/>
        <v>0.66400000000000003</v>
      </c>
      <c r="F39" s="68">
        <v>1.7</v>
      </c>
      <c r="G39" s="68">
        <v>1.4</v>
      </c>
      <c r="H39" s="89">
        <f t="shared" si="2"/>
        <v>9.9999999999997868E-2</v>
      </c>
    </row>
    <row r="40" spans="1:8" ht="16">
      <c r="A40" s="10" t="s">
        <v>15</v>
      </c>
      <c r="B40" s="68">
        <v>2.2000000000000028</v>
      </c>
      <c r="C40" s="68">
        <v>0</v>
      </c>
      <c r="D40" s="68">
        <f t="shared" si="3"/>
        <v>0.87200000000000011</v>
      </c>
      <c r="E40" s="68">
        <f t="shared" si="3"/>
        <v>0.87200000000000011</v>
      </c>
      <c r="F40" s="68">
        <v>1.7</v>
      </c>
      <c r="G40" s="68">
        <v>1.4</v>
      </c>
      <c r="H40" s="89">
        <f t="shared" si="2"/>
        <v>-2.2000000000000028</v>
      </c>
    </row>
    <row r="41" spans="1:8" ht="16">
      <c r="A41" s="10" t="s">
        <v>19</v>
      </c>
      <c r="B41" s="68">
        <v>0.10000000000000142</v>
      </c>
      <c r="C41" s="68">
        <v>0</v>
      </c>
      <c r="D41" s="68">
        <f t="shared" si="3"/>
        <v>1.08</v>
      </c>
      <c r="E41" s="68">
        <f t="shared" si="3"/>
        <v>1.08</v>
      </c>
      <c r="F41" s="68">
        <v>1.7</v>
      </c>
      <c r="G41" s="68">
        <v>1.4</v>
      </c>
      <c r="H41" s="89">
        <f t="shared" si="2"/>
        <v>-0.10000000000000142</v>
      </c>
    </row>
    <row r="42" spans="1:8" ht="16">
      <c r="A42" s="10" t="s">
        <v>12</v>
      </c>
      <c r="B42" s="68">
        <v>-0.30000000000000071</v>
      </c>
      <c r="C42" s="68">
        <v>-0.90000000000000036</v>
      </c>
      <c r="D42" s="68">
        <f t="shared" si="3"/>
        <v>1.288</v>
      </c>
      <c r="E42" s="68">
        <f t="shared" si="3"/>
        <v>1.288</v>
      </c>
      <c r="F42" s="68">
        <v>1.7</v>
      </c>
      <c r="G42" s="68">
        <v>1.4</v>
      </c>
      <c r="H42" s="89">
        <f t="shared" si="2"/>
        <v>-0.59999999999999964</v>
      </c>
    </row>
    <row r="43" spans="1:8" ht="16">
      <c r="A43" s="10" t="s">
        <v>25</v>
      </c>
      <c r="B43" s="68">
        <v>0.89999999999999858</v>
      </c>
      <c r="C43" s="68">
        <v>0.40000000000000213</v>
      </c>
      <c r="D43" s="68">
        <f t="shared" si="3"/>
        <v>1.496</v>
      </c>
      <c r="E43" s="68">
        <f t="shared" si="3"/>
        <v>1.496</v>
      </c>
      <c r="F43" s="68">
        <v>1.7</v>
      </c>
      <c r="G43" s="68">
        <v>1.4</v>
      </c>
      <c r="H43" s="89">
        <f t="shared" si="2"/>
        <v>-0.49999999999999645</v>
      </c>
    </row>
    <row r="44" spans="1:8" ht="16">
      <c r="A44" s="10" t="s">
        <v>13</v>
      </c>
      <c r="B44" s="68">
        <v>1.7999999999999972</v>
      </c>
      <c r="C44" s="68">
        <v>1.2999999999999972</v>
      </c>
      <c r="D44" s="68">
        <f t="shared" si="3"/>
        <v>1.704</v>
      </c>
      <c r="E44" s="68">
        <f t="shared" si="3"/>
        <v>1.704</v>
      </c>
      <c r="F44" s="68">
        <v>1.7</v>
      </c>
      <c r="G44" s="68">
        <v>1.4</v>
      </c>
      <c r="H44" s="89">
        <f t="shared" si="2"/>
        <v>-0.5</v>
      </c>
    </row>
    <row r="45" spans="1:8" ht="16">
      <c r="A45" s="10" t="s">
        <v>17</v>
      </c>
      <c r="B45" s="68">
        <v>1.3999999999999986</v>
      </c>
      <c r="C45" s="68">
        <v>1.1999999999999993</v>
      </c>
      <c r="D45" s="68">
        <f t="shared" si="3"/>
        <v>1.9119999999999999</v>
      </c>
      <c r="E45" s="68">
        <f t="shared" si="3"/>
        <v>1.9119999999999999</v>
      </c>
      <c r="F45" s="68">
        <v>1.7</v>
      </c>
      <c r="G45" s="68">
        <v>1.4</v>
      </c>
      <c r="H45" s="89">
        <f t="shared" si="2"/>
        <v>-0.19999999999999929</v>
      </c>
    </row>
    <row r="46" spans="1:8" ht="16">
      <c r="A46" s="10" t="s">
        <v>30</v>
      </c>
      <c r="B46" s="68">
        <v>1.8999999999999986</v>
      </c>
      <c r="C46" s="68">
        <v>0.5</v>
      </c>
      <c r="D46" s="68">
        <f t="shared" si="3"/>
        <v>2.12</v>
      </c>
      <c r="E46" s="68">
        <f t="shared" si="3"/>
        <v>2.12</v>
      </c>
      <c r="F46" s="68">
        <v>1.7</v>
      </c>
      <c r="G46" s="68">
        <v>1.4</v>
      </c>
      <c r="H46" s="89">
        <f t="shared" si="2"/>
        <v>-1.3999999999999986</v>
      </c>
    </row>
    <row r="47" spans="1:8" ht="16">
      <c r="A47" s="10" t="s">
        <v>33</v>
      </c>
      <c r="B47" s="68">
        <v>2.8999999999999986</v>
      </c>
      <c r="C47" s="68">
        <v>1.7999999999999989</v>
      </c>
      <c r="D47" s="68">
        <f t="shared" si="3"/>
        <v>2.3280000000000003</v>
      </c>
      <c r="E47" s="68">
        <f t="shared" si="3"/>
        <v>2.3280000000000003</v>
      </c>
      <c r="F47" s="68">
        <v>1.7</v>
      </c>
      <c r="G47" s="68">
        <v>1.4</v>
      </c>
      <c r="H47" s="89">
        <f t="shared" si="2"/>
        <v>-1.0999999999999996</v>
      </c>
    </row>
    <row r="48" spans="1:8" ht="16">
      <c r="A48" s="10" t="s">
        <v>23</v>
      </c>
      <c r="B48" s="68">
        <v>2.6000000000000014</v>
      </c>
      <c r="C48" s="68">
        <v>1.9000000000000021</v>
      </c>
      <c r="D48" s="68">
        <f t="shared" ref="D48:E55" si="4">+D47+(5.2/25)</f>
        <v>2.5360000000000005</v>
      </c>
      <c r="E48" s="68">
        <f t="shared" si="4"/>
        <v>2.5360000000000005</v>
      </c>
      <c r="F48" s="68">
        <v>1.7</v>
      </c>
      <c r="G48" s="68">
        <v>1.4</v>
      </c>
      <c r="H48" s="89">
        <f t="shared" si="2"/>
        <v>-0.69999999999999929</v>
      </c>
    </row>
    <row r="49" spans="1:8" ht="16">
      <c r="A49" s="10" t="s">
        <v>22</v>
      </c>
      <c r="B49" s="68">
        <v>1.9000000000000057</v>
      </c>
      <c r="C49" s="68">
        <v>0.69999999999999929</v>
      </c>
      <c r="D49" s="68">
        <f t="shared" si="4"/>
        <v>2.7440000000000007</v>
      </c>
      <c r="E49" s="68">
        <f t="shared" si="4"/>
        <v>2.7440000000000007</v>
      </c>
      <c r="F49" s="68">
        <v>1.7</v>
      </c>
      <c r="G49" s="68">
        <v>1.4</v>
      </c>
      <c r="H49" s="89">
        <f t="shared" si="2"/>
        <v>-1.2000000000000064</v>
      </c>
    </row>
    <row r="50" spans="1:8" ht="16">
      <c r="A50" s="10" t="s">
        <v>20</v>
      </c>
      <c r="B50" s="68">
        <v>3.8</v>
      </c>
      <c r="C50" s="68">
        <v>1.5999999999999996</v>
      </c>
      <c r="D50" s="68">
        <f t="shared" si="4"/>
        <v>2.9520000000000008</v>
      </c>
      <c r="E50" s="68">
        <f t="shared" si="4"/>
        <v>2.9520000000000008</v>
      </c>
      <c r="F50" s="68">
        <v>1.7</v>
      </c>
      <c r="G50" s="68">
        <v>1.4</v>
      </c>
      <c r="H50" s="89">
        <f t="shared" si="2"/>
        <v>-2.2000000000000002</v>
      </c>
    </row>
    <row r="51" spans="1:8" ht="16">
      <c r="A51" s="10" t="s">
        <v>24</v>
      </c>
      <c r="B51" s="68">
        <v>1.6000000000000014</v>
      </c>
      <c r="C51" s="68">
        <v>0.90000000000000036</v>
      </c>
      <c r="D51" s="68">
        <f t="shared" si="4"/>
        <v>3.160000000000001</v>
      </c>
      <c r="E51" s="68">
        <f t="shared" si="4"/>
        <v>3.160000000000001</v>
      </c>
      <c r="F51" s="68">
        <v>1.7</v>
      </c>
      <c r="G51" s="68">
        <v>1.4</v>
      </c>
      <c r="H51" s="89">
        <f t="shared" si="2"/>
        <v>-0.70000000000000107</v>
      </c>
    </row>
    <row r="52" spans="1:8" ht="16">
      <c r="A52" s="10" t="s">
        <v>31</v>
      </c>
      <c r="B52" s="68">
        <v>2.8999999999999986</v>
      </c>
      <c r="C52" s="68">
        <v>1.5999999999999996</v>
      </c>
      <c r="D52" s="68">
        <f t="shared" si="4"/>
        <v>3.3680000000000012</v>
      </c>
      <c r="E52" s="68">
        <f t="shared" si="4"/>
        <v>3.3680000000000012</v>
      </c>
      <c r="F52" s="68">
        <v>1.7</v>
      </c>
      <c r="G52" s="68">
        <v>1.4</v>
      </c>
      <c r="H52" s="89">
        <f t="shared" si="2"/>
        <v>-1.2999999999999989</v>
      </c>
    </row>
    <row r="53" spans="1:8" ht="16">
      <c r="A53" s="10" t="s">
        <v>35</v>
      </c>
      <c r="B53" s="68">
        <v>2</v>
      </c>
      <c r="C53" s="68">
        <v>0.80000000000000071</v>
      </c>
      <c r="D53" s="68">
        <f t="shared" si="4"/>
        <v>3.5760000000000014</v>
      </c>
      <c r="E53" s="68">
        <f t="shared" si="4"/>
        <v>3.5760000000000014</v>
      </c>
      <c r="F53" s="68">
        <v>1.7</v>
      </c>
      <c r="G53" s="68">
        <v>1.4</v>
      </c>
      <c r="H53" s="89">
        <f t="shared" si="2"/>
        <v>-1.1999999999999993</v>
      </c>
    </row>
    <row r="54" spans="1:8" ht="16">
      <c r="A54" s="10" t="s">
        <v>18</v>
      </c>
      <c r="B54" s="68">
        <v>2.6999999999999957</v>
      </c>
      <c r="C54" s="68">
        <v>1</v>
      </c>
      <c r="D54" s="68">
        <f t="shared" si="4"/>
        <v>3.7840000000000016</v>
      </c>
      <c r="E54" s="68">
        <f t="shared" si="4"/>
        <v>3.7840000000000016</v>
      </c>
      <c r="F54" s="68">
        <v>1.7</v>
      </c>
      <c r="G54" s="68">
        <v>1.4</v>
      </c>
      <c r="H54" s="89">
        <f t="shared" si="2"/>
        <v>-1.6999999999999957</v>
      </c>
    </row>
    <row r="55" spans="1:8" ht="16">
      <c r="A55" s="11" t="s">
        <v>41</v>
      </c>
      <c r="B55" s="90">
        <v>1.7</v>
      </c>
      <c r="C55" s="90">
        <v>1.4000000000000004</v>
      </c>
      <c r="D55" s="68">
        <f t="shared" si="4"/>
        <v>3.9920000000000018</v>
      </c>
      <c r="E55" s="68">
        <f t="shared" si="4"/>
        <v>3.9920000000000018</v>
      </c>
      <c r="F55" s="68">
        <v>1.7</v>
      </c>
      <c r="G55" s="68">
        <v>1.4</v>
      </c>
      <c r="H55" s="89">
        <f t="shared" si="2"/>
        <v>-0.2999999999999996</v>
      </c>
    </row>
    <row r="56" spans="1:8">
      <c r="H56" s="79"/>
    </row>
  </sheetData>
  <mergeCells count="1">
    <mergeCell ref="A29:H2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CF413-8C51-4A23-AF3D-1EC2B15D7B97}">
  <dimension ref="A1:K39"/>
  <sheetViews>
    <sheetView topLeftCell="A4" zoomScaleNormal="100" workbookViewId="0">
      <selection activeCell="A6" sqref="A6"/>
    </sheetView>
  </sheetViews>
  <sheetFormatPr baseColWidth="10" defaultColWidth="11.5" defaultRowHeight="14"/>
  <cols>
    <col min="1" max="16384" width="11.5" style="28"/>
  </cols>
  <sheetData>
    <row r="1" spans="1:11" ht="15">
      <c r="A1" s="23"/>
    </row>
    <row r="2" spans="1:11" ht="16">
      <c r="A2" s="91"/>
      <c r="B2" s="62"/>
      <c r="C2" s="62"/>
      <c r="D2" s="62"/>
      <c r="E2" s="62"/>
      <c r="F2" s="62"/>
    </row>
    <row r="3" spans="1:11" ht="16">
      <c r="A3" s="91"/>
      <c r="B3" s="62"/>
      <c r="C3" s="62"/>
      <c r="D3" s="62"/>
      <c r="E3" s="62"/>
      <c r="F3" s="62"/>
      <c r="K3" s="23"/>
    </row>
    <row r="4" spans="1:11" ht="16">
      <c r="A4" s="91"/>
      <c r="B4" s="62"/>
      <c r="C4" s="62"/>
      <c r="D4" s="62"/>
      <c r="E4" s="62"/>
      <c r="F4" s="62"/>
      <c r="K4" s="23"/>
    </row>
    <row r="5" spans="1:11" ht="16">
      <c r="A5" s="91"/>
      <c r="B5" s="62"/>
      <c r="C5" s="62"/>
      <c r="D5" s="62"/>
      <c r="E5" s="62"/>
      <c r="F5" s="62"/>
      <c r="K5" s="23"/>
    </row>
    <row r="6" spans="1:11" ht="43" customHeight="1">
      <c r="A6" s="92" t="s">
        <v>68</v>
      </c>
      <c r="B6" s="92" t="s">
        <v>57</v>
      </c>
      <c r="C6" s="92" t="s">
        <v>75</v>
      </c>
      <c r="D6" s="92" t="s">
        <v>76</v>
      </c>
      <c r="E6" s="92" t="s">
        <v>51</v>
      </c>
      <c r="F6" s="93"/>
      <c r="G6" s="94" t="s">
        <v>189</v>
      </c>
      <c r="H6" s="94"/>
      <c r="I6" s="94"/>
      <c r="J6" s="94"/>
    </row>
    <row r="7" spans="1:11" ht="16">
      <c r="A7" s="95" t="s">
        <v>4</v>
      </c>
      <c r="B7" s="95">
        <v>2012</v>
      </c>
      <c r="C7" s="96">
        <v>3439751</v>
      </c>
      <c r="D7" s="96">
        <v>31334885</v>
      </c>
      <c r="E7" s="95">
        <v>11</v>
      </c>
      <c r="F7" s="93"/>
      <c r="G7" s="51"/>
      <c r="H7" s="51" t="s">
        <v>62</v>
      </c>
      <c r="I7" s="51" t="s">
        <v>63</v>
      </c>
      <c r="J7" s="51" t="s">
        <v>6</v>
      </c>
    </row>
    <row r="8" spans="1:11" ht="16">
      <c r="A8" s="95" t="s">
        <v>5</v>
      </c>
      <c r="B8" s="95">
        <v>2012</v>
      </c>
      <c r="C8" s="96">
        <v>1867798</v>
      </c>
      <c r="D8" s="96">
        <v>13918822</v>
      </c>
      <c r="E8" s="95">
        <v>13.4</v>
      </c>
      <c r="F8" s="93"/>
      <c r="G8" s="95">
        <v>2012</v>
      </c>
      <c r="H8" s="67">
        <v>11</v>
      </c>
      <c r="I8" s="67">
        <v>13.4</v>
      </c>
      <c r="J8" s="51">
        <f>I8-H8</f>
        <v>2.4000000000000004</v>
      </c>
    </row>
    <row r="9" spans="1:11" ht="16">
      <c r="A9" s="95" t="s">
        <v>4</v>
      </c>
      <c r="B9" s="95">
        <v>2013</v>
      </c>
      <c r="C9" s="96">
        <v>2863377</v>
      </c>
      <c r="D9" s="96">
        <v>31323345</v>
      </c>
      <c r="E9" s="95">
        <v>9.1</v>
      </c>
      <c r="F9" s="93"/>
      <c r="G9" s="95">
        <v>2013</v>
      </c>
      <c r="H9" s="67">
        <v>9.1</v>
      </c>
      <c r="I9" s="67">
        <v>11.9</v>
      </c>
      <c r="J9" s="51">
        <f t="shared" ref="J9:J16" si="0">I9-H9</f>
        <v>2.8000000000000007</v>
      </c>
    </row>
    <row r="10" spans="1:11" ht="16">
      <c r="A10" s="95" t="s">
        <v>5</v>
      </c>
      <c r="B10" s="95">
        <v>2013</v>
      </c>
      <c r="C10" s="96">
        <v>1722600</v>
      </c>
      <c r="D10" s="96">
        <v>14450938</v>
      </c>
      <c r="E10" s="95">
        <v>11.9</v>
      </c>
      <c r="F10" s="93"/>
      <c r="G10" s="95">
        <v>2014</v>
      </c>
      <c r="H10" s="67">
        <v>8.5</v>
      </c>
      <c r="I10" s="67">
        <v>11.1</v>
      </c>
      <c r="J10" s="51">
        <f t="shared" si="0"/>
        <v>2.5999999999999996</v>
      </c>
    </row>
    <row r="11" spans="1:11" ht="16">
      <c r="A11" s="95" t="s">
        <v>4</v>
      </c>
      <c r="B11" s="95">
        <v>2014</v>
      </c>
      <c r="C11" s="96">
        <v>2649349</v>
      </c>
      <c r="D11" s="96">
        <v>31026152</v>
      </c>
      <c r="E11" s="95">
        <v>8.5</v>
      </c>
      <c r="F11" s="93"/>
      <c r="G11" s="95">
        <v>2015</v>
      </c>
      <c r="H11" s="67">
        <v>8.1999999999999993</v>
      </c>
      <c r="I11" s="67">
        <v>11</v>
      </c>
      <c r="J11" s="51">
        <f t="shared" si="0"/>
        <v>2.8000000000000007</v>
      </c>
    </row>
    <row r="12" spans="1:11" ht="16">
      <c r="A12" s="95" t="s">
        <v>5</v>
      </c>
      <c r="B12" s="95">
        <v>2014</v>
      </c>
      <c r="C12" s="96">
        <v>1687690</v>
      </c>
      <c r="D12" s="96">
        <v>15269899</v>
      </c>
      <c r="E12" s="95">
        <v>11.1</v>
      </c>
      <c r="F12" s="93"/>
      <c r="G12" s="95">
        <v>2016</v>
      </c>
      <c r="H12" s="67">
        <v>9.1</v>
      </c>
      <c r="I12" s="67">
        <v>11.5</v>
      </c>
      <c r="J12" s="51">
        <f t="shared" si="0"/>
        <v>2.4000000000000004</v>
      </c>
    </row>
    <row r="13" spans="1:11" ht="16">
      <c r="A13" s="95" t="s">
        <v>4</v>
      </c>
      <c r="B13" s="95">
        <v>2015</v>
      </c>
      <c r="C13" s="96">
        <v>2558371</v>
      </c>
      <c r="D13" s="96">
        <v>31166099</v>
      </c>
      <c r="E13" s="95">
        <v>8.1999999999999993</v>
      </c>
      <c r="F13" s="93"/>
      <c r="G13" s="95">
        <v>2017</v>
      </c>
      <c r="H13" s="67">
        <v>7.6</v>
      </c>
      <c r="I13" s="67">
        <v>9.8000000000000007</v>
      </c>
      <c r="J13" s="51">
        <f t="shared" si="0"/>
        <v>2.2000000000000011</v>
      </c>
    </row>
    <row r="14" spans="1:11" ht="16">
      <c r="A14" s="95" t="s">
        <v>5</v>
      </c>
      <c r="B14" s="95">
        <v>2015</v>
      </c>
      <c r="C14" s="96">
        <v>1715497</v>
      </c>
      <c r="D14" s="96">
        <v>15652592</v>
      </c>
      <c r="E14" s="95">
        <v>11</v>
      </c>
      <c r="F14" s="93"/>
      <c r="G14" s="95">
        <v>2018</v>
      </c>
      <c r="H14" s="67">
        <v>7.4</v>
      </c>
      <c r="I14" s="67">
        <v>9.6999999999999993</v>
      </c>
      <c r="J14" s="51">
        <f t="shared" si="0"/>
        <v>2.2999999999999989</v>
      </c>
    </row>
    <row r="15" spans="1:11" ht="16">
      <c r="A15" s="95" t="s">
        <v>4</v>
      </c>
      <c r="B15" s="95">
        <v>2016</v>
      </c>
      <c r="C15" s="96">
        <v>2848572</v>
      </c>
      <c r="D15" s="96">
        <v>31405803</v>
      </c>
      <c r="E15" s="95">
        <v>9.1</v>
      </c>
      <c r="F15" s="93"/>
      <c r="G15" s="95">
        <v>2019</v>
      </c>
      <c r="H15" s="67">
        <v>8.8000000000000007</v>
      </c>
      <c r="I15" s="67">
        <v>11.1</v>
      </c>
      <c r="J15" s="51">
        <f t="shared" si="0"/>
        <v>2.2999999999999989</v>
      </c>
    </row>
    <row r="16" spans="1:11" ht="16">
      <c r="A16" s="95" t="s">
        <v>5</v>
      </c>
      <c r="B16" s="95">
        <v>2016</v>
      </c>
      <c r="C16" s="96">
        <v>1836145</v>
      </c>
      <c r="D16" s="96">
        <v>15937688</v>
      </c>
      <c r="E16" s="95">
        <v>11.5</v>
      </c>
      <c r="F16" s="93"/>
      <c r="G16" s="95">
        <v>2020</v>
      </c>
      <c r="H16" s="67">
        <v>13.5</v>
      </c>
      <c r="I16" s="67">
        <v>17.8</v>
      </c>
      <c r="J16" s="51">
        <f t="shared" si="0"/>
        <v>4.3000000000000007</v>
      </c>
    </row>
    <row r="17" spans="1:9" ht="16">
      <c r="A17" s="95" t="s">
        <v>4</v>
      </c>
      <c r="B17" s="95">
        <v>2017</v>
      </c>
      <c r="C17" s="96">
        <v>2417044</v>
      </c>
      <c r="D17" s="96">
        <v>31612811</v>
      </c>
      <c r="E17" s="95">
        <v>7.6</v>
      </c>
      <c r="F17" s="93"/>
      <c r="G17" s="97"/>
      <c r="H17" s="97"/>
      <c r="I17" s="97"/>
    </row>
    <row r="18" spans="1:9" ht="16">
      <c r="A18" s="95" t="s">
        <v>5</v>
      </c>
      <c r="B18" s="95">
        <v>2017</v>
      </c>
      <c r="C18" s="96">
        <v>1594503</v>
      </c>
      <c r="D18" s="96">
        <v>16255010</v>
      </c>
      <c r="E18" s="95">
        <v>9.8000000000000007</v>
      </c>
      <c r="F18" s="93"/>
      <c r="G18" s="97"/>
      <c r="H18" s="97"/>
      <c r="I18" s="97"/>
    </row>
    <row r="19" spans="1:9" ht="16">
      <c r="A19" s="95" t="s">
        <v>4</v>
      </c>
      <c r="B19" s="95">
        <v>2018</v>
      </c>
      <c r="C19" s="96">
        <v>2333986</v>
      </c>
      <c r="D19" s="96">
        <v>31672589</v>
      </c>
      <c r="E19" s="95">
        <v>7.4</v>
      </c>
      <c r="F19" s="93"/>
      <c r="G19" s="97"/>
      <c r="H19" s="97"/>
      <c r="I19" s="97"/>
    </row>
    <row r="20" spans="1:9" ht="16">
      <c r="A20" s="95" t="s">
        <v>5</v>
      </c>
      <c r="B20" s="95">
        <v>2018</v>
      </c>
      <c r="C20" s="96">
        <v>1625941</v>
      </c>
      <c r="D20" s="96">
        <v>16717959</v>
      </c>
      <c r="E20" s="95">
        <v>9.6999999999999993</v>
      </c>
      <c r="F20" s="93"/>
      <c r="G20" s="97"/>
      <c r="H20" s="97"/>
      <c r="I20" s="97"/>
    </row>
    <row r="21" spans="1:9" ht="16">
      <c r="A21" s="95" t="s">
        <v>4</v>
      </c>
      <c r="B21" s="95">
        <v>2019</v>
      </c>
      <c r="C21" s="96">
        <v>2774279</v>
      </c>
      <c r="D21" s="96">
        <v>31652250</v>
      </c>
      <c r="E21" s="95">
        <v>8.8000000000000007</v>
      </c>
      <c r="F21" s="93"/>
      <c r="G21" s="97"/>
      <c r="H21" s="97"/>
      <c r="I21" s="97"/>
    </row>
    <row r="22" spans="1:9" ht="16">
      <c r="A22" s="95" t="s">
        <v>5</v>
      </c>
      <c r="B22" s="95">
        <v>2019</v>
      </c>
      <c r="C22" s="96">
        <v>1914603</v>
      </c>
      <c r="D22" s="96">
        <v>17258686</v>
      </c>
      <c r="E22" s="95">
        <v>11.1</v>
      </c>
      <c r="F22" s="93"/>
      <c r="G22" s="97"/>
      <c r="H22" s="97"/>
      <c r="I22" s="97"/>
    </row>
    <row r="23" spans="1:9">
      <c r="A23" s="97"/>
      <c r="B23" s="97"/>
      <c r="C23" s="97"/>
      <c r="D23" s="97"/>
      <c r="E23" s="97"/>
      <c r="F23" s="97"/>
      <c r="G23" s="97"/>
      <c r="H23" s="97"/>
      <c r="I23" s="97"/>
    </row>
    <row r="24" spans="1:9">
      <c r="A24" s="97"/>
      <c r="B24" s="97"/>
      <c r="C24" s="97"/>
      <c r="D24" s="97"/>
      <c r="E24" s="97"/>
      <c r="F24" s="97"/>
      <c r="G24" s="97"/>
      <c r="H24" s="97"/>
      <c r="I24" s="97"/>
    </row>
    <row r="25" spans="1:9">
      <c r="A25" s="97"/>
      <c r="B25" s="97"/>
      <c r="C25" s="97"/>
      <c r="D25" s="97"/>
      <c r="E25" s="97"/>
      <c r="F25" s="97"/>
      <c r="G25" s="97"/>
      <c r="H25" s="97"/>
      <c r="I25" s="97"/>
    </row>
    <row r="26" spans="1:9">
      <c r="A26" s="97"/>
      <c r="B26" s="97"/>
      <c r="C26" s="97"/>
      <c r="D26" s="97"/>
      <c r="E26" s="97"/>
      <c r="F26" s="97"/>
      <c r="G26" s="97"/>
      <c r="H26" s="97"/>
      <c r="I26" s="97"/>
    </row>
    <row r="27" spans="1:9">
      <c r="A27" s="97"/>
      <c r="B27" s="97"/>
      <c r="C27" s="97"/>
      <c r="D27" s="97"/>
      <c r="E27" s="97"/>
      <c r="F27" s="97"/>
      <c r="G27" s="97"/>
      <c r="H27" s="97"/>
      <c r="I27" s="97"/>
    </row>
    <row r="28" spans="1:9">
      <c r="A28" s="97"/>
      <c r="B28" s="97"/>
      <c r="C28" s="97"/>
      <c r="D28" s="97"/>
      <c r="E28" s="97"/>
      <c r="F28" s="97"/>
      <c r="G28" s="97"/>
      <c r="H28" s="97"/>
      <c r="I28" s="97"/>
    </row>
    <row r="29" spans="1:9">
      <c r="A29" s="97"/>
      <c r="B29" s="97"/>
      <c r="C29" s="97"/>
      <c r="D29" s="97"/>
      <c r="E29" s="97"/>
      <c r="F29" s="97"/>
      <c r="G29" s="97"/>
      <c r="H29" s="97"/>
      <c r="I29" s="97"/>
    </row>
    <row r="30" spans="1:9" ht="15">
      <c r="A30" s="97"/>
      <c r="B30" s="97"/>
      <c r="C30" s="97"/>
      <c r="D30" s="97"/>
      <c r="E30" s="97"/>
      <c r="F30" s="97"/>
      <c r="G30" s="51"/>
      <c r="H30" s="49" t="s">
        <v>62</v>
      </c>
      <c r="I30" s="49" t="s">
        <v>63</v>
      </c>
    </row>
    <row r="31" spans="1:9" ht="16">
      <c r="A31" s="97"/>
      <c r="B31" s="97"/>
      <c r="C31" s="97"/>
      <c r="D31" s="97"/>
      <c r="E31" s="97"/>
      <c r="F31" s="97"/>
      <c r="G31" s="95">
        <v>2012</v>
      </c>
      <c r="H31" s="96">
        <v>3439751</v>
      </c>
      <c r="I31" s="96">
        <v>1867798</v>
      </c>
    </row>
    <row r="32" spans="1:9" ht="16">
      <c r="A32" s="97"/>
      <c r="B32" s="97"/>
      <c r="C32" s="97"/>
      <c r="D32" s="97"/>
      <c r="E32" s="97"/>
      <c r="F32" s="97"/>
      <c r="G32" s="95">
        <v>2013</v>
      </c>
      <c r="H32" s="96">
        <v>2863377</v>
      </c>
      <c r="I32" s="96">
        <v>1722600</v>
      </c>
    </row>
    <row r="33" spans="1:9" ht="16">
      <c r="A33" s="97"/>
      <c r="B33" s="97"/>
      <c r="C33" s="97"/>
      <c r="D33" s="97"/>
      <c r="E33" s="97"/>
      <c r="F33" s="97"/>
      <c r="G33" s="95">
        <v>2014</v>
      </c>
      <c r="H33" s="96">
        <v>2649349</v>
      </c>
      <c r="I33" s="96">
        <v>1687690</v>
      </c>
    </row>
    <row r="34" spans="1:9" ht="16">
      <c r="A34" s="97"/>
      <c r="B34" s="97"/>
      <c r="C34" s="97"/>
      <c r="D34" s="97"/>
      <c r="E34" s="97"/>
      <c r="F34" s="97"/>
      <c r="G34" s="95">
        <v>2015</v>
      </c>
      <c r="H34" s="96">
        <v>2558371</v>
      </c>
      <c r="I34" s="96">
        <v>1715497</v>
      </c>
    </row>
    <row r="35" spans="1:9" ht="16">
      <c r="A35" s="97"/>
      <c r="B35" s="97"/>
      <c r="C35" s="97"/>
      <c r="D35" s="97"/>
      <c r="E35" s="97"/>
      <c r="F35" s="97"/>
      <c r="G35" s="95">
        <v>2016</v>
      </c>
      <c r="H35" s="96">
        <v>2848572</v>
      </c>
      <c r="I35" s="96">
        <v>1836145</v>
      </c>
    </row>
    <row r="36" spans="1:9" ht="16">
      <c r="A36" s="97"/>
      <c r="B36" s="97"/>
      <c r="C36" s="97"/>
      <c r="D36" s="97"/>
      <c r="E36" s="97"/>
      <c r="F36" s="97"/>
      <c r="G36" s="95">
        <v>2017</v>
      </c>
      <c r="H36" s="96">
        <v>2417044</v>
      </c>
      <c r="I36" s="96">
        <v>1594503</v>
      </c>
    </row>
    <row r="37" spans="1:9" ht="16">
      <c r="A37" s="97"/>
      <c r="B37" s="97"/>
      <c r="C37" s="97"/>
      <c r="D37" s="97"/>
      <c r="E37" s="97"/>
      <c r="F37" s="97"/>
      <c r="G37" s="95">
        <v>2018</v>
      </c>
      <c r="H37" s="96">
        <v>2333986</v>
      </c>
      <c r="I37" s="96">
        <v>1625941</v>
      </c>
    </row>
    <row r="38" spans="1:9" ht="16">
      <c r="A38" s="97"/>
      <c r="B38" s="97"/>
      <c r="C38" s="97"/>
      <c r="D38" s="97"/>
      <c r="E38" s="97"/>
      <c r="F38" s="97"/>
      <c r="G38" s="95">
        <v>2019</v>
      </c>
      <c r="H38" s="96">
        <v>2774279</v>
      </c>
      <c r="I38" s="96">
        <v>1914603</v>
      </c>
    </row>
    <row r="39" spans="1:9">
      <c r="A39" s="97"/>
      <c r="B39" s="97"/>
      <c r="C39" s="97"/>
      <c r="D39" s="97"/>
      <c r="E39" s="97"/>
      <c r="F39" s="97"/>
      <c r="G39" s="97"/>
      <c r="H39" s="97"/>
      <c r="I39" s="97"/>
    </row>
  </sheetData>
  <mergeCells count="1">
    <mergeCell ref="G6:J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6AC65-24EB-4BB9-BC95-78CB653ED918}">
  <dimension ref="A1:C10"/>
  <sheetViews>
    <sheetView zoomScaleNormal="100" workbookViewId="0">
      <selection activeCell="A3" sqref="A3:C3"/>
    </sheetView>
  </sheetViews>
  <sheetFormatPr baseColWidth="10" defaultColWidth="11.5" defaultRowHeight="14"/>
  <cols>
    <col min="1" max="1" width="16.83203125" style="99" customWidth="1"/>
    <col min="2" max="2" width="19.6640625" style="99" customWidth="1"/>
    <col min="3" max="3" width="19" style="99" customWidth="1"/>
    <col min="4" max="16384" width="11.5" style="99"/>
  </cols>
  <sheetData>
    <row r="1" spans="1:3" ht="15">
      <c r="A1" s="98"/>
    </row>
    <row r="2" spans="1:3" ht="15">
      <c r="A2" s="98"/>
    </row>
    <row r="3" spans="1:3" ht="49" customHeight="1">
      <c r="A3" s="100" t="s">
        <v>190</v>
      </c>
      <c r="B3" s="100"/>
      <c r="C3" s="100"/>
    </row>
    <row r="4" spans="1:3" ht="15">
      <c r="A4" s="101" t="s">
        <v>77</v>
      </c>
      <c r="B4" s="101" t="s">
        <v>4</v>
      </c>
      <c r="C4" s="101" t="s">
        <v>5</v>
      </c>
    </row>
    <row r="5" spans="1:3">
      <c r="A5" s="102" t="s">
        <v>78</v>
      </c>
      <c r="B5" s="103">
        <v>16.723861694335938</v>
      </c>
      <c r="C5" s="103">
        <v>39.073757171630859</v>
      </c>
    </row>
    <row r="6" spans="1:3">
      <c r="A6" s="102" t="s">
        <v>79</v>
      </c>
      <c r="B6" s="103">
        <v>11.923911094665527</v>
      </c>
      <c r="C6" s="103">
        <v>16.586780548095703</v>
      </c>
    </row>
    <row r="7" spans="1:3">
      <c r="A7" s="102" t="s">
        <v>80</v>
      </c>
      <c r="B7" s="103">
        <v>16.973882675170898</v>
      </c>
      <c r="C7" s="103">
        <v>11.88823413848877</v>
      </c>
    </row>
    <row r="8" spans="1:3">
      <c r="A8" s="102" t="s">
        <v>81</v>
      </c>
      <c r="B8" s="103">
        <v>18.547893524169922</v>
      </c>
      <c r="C8" s="103">
        <v>10.424829483032227</v>
      </c>
    </row>
    <row r="9" spans="1:3">
      <c r="A9" s="102" t="s">
        <v>82</v>
      </c>
      <c r="B9" s="103">
        <v>18.456577301025391</v>
      </c>
      <c r="C9" s="103">
        <v>10.509787559509277</v>
      </c>
    </row>
    <row r="10" spans="1:3">
      <c r="A10" s="102" t="s">
        <v>83</v>
      </c>
      <c r="B10" s="103">
        <v>17.373868942260742</v>
      </c>
      <c r="C10" s="103">
        <v>11.516610145568848</v>
      </c>
    </row>
  </sheetData>
  <mergeCells count="1">
    <mergeCell ref="A3:C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64109-3362-4B66-A5B1-10CE4D3B3A77}">
  <dimension ref="A1:H30"/>
  <sheetViews>
    <sheetView zoomScaleNormal="100" workbookViewId="0">
      <selection activeCell="A5" sqref="A5"/>
    </sheetView>
  </sheetViews>
  <sheetFormatPr baseColWidth="10" defaultColWidth="10" defaultRowHeight="14"/>
  <cols>
    <col min="1" max="1" width="39.83203125" style="99" customWidth="1"/>
    <col min="2" max="2" width="17.1640625" style="99" bestFit="1" customWidth="1"/>
    <col min="3" max="4" width="10" style="99" customWidth="1"/>
    <col min="5" max="5" width="14.5" style="99" bestFit="1" customWidth="1"/>
    <col min="6" max="6" width="14" style="99" bestFit="1" customWidth="1"/>
    <col min="7" max="16384" width="10" style="99"/>
  </cols>
  <sheetData>
    <row r="1" spans="1:8" ht="15">
      <c r="A1" s="98"/>
      <c r="B1" s="98"/>
    </row>
    <row r="2" spans="1:8" ht="15">
      <c r="A2" s="98"/>
      <c r="B2" s="98"/>
    </row>
    <row r="3" spans="1:8" ht="15">
      <c r="A3" s="98"/>
      <c r="B3" s="98"/>
    </row>
    <row r="4" spans="1:8" ht="15">
      <c r="A4" s="98"/>
      <c r="B4" s="98"/>
      <c r="C4" s="104"/>
      <c r="D4" s="104"/>
      <c r="E4" s="104"/>
      <c r="F4" s="104"/>
      <c r="G4" s="104"/>
      <c r="H4" s="104"/>
    </row>
    <row r="5" spans="1:8" ht="15">
      <c r="A5" s="101" t="s">
        <v>84</v>
      </c>
      <c r="B5" s="101" t="s">
        <v>85</v>
      </c>
      <c r="C5" s="101" t="s">
        <v>4</v>
      </c>
      <c r="D5" s="101" t="s">
        <v>5</v>
      </c>
      <c r="E5" s="101" t="s">
        <v>86</v>
      </c>
      <c r="F5" s="101" t="s">
        <v>87</v>
      </c>
      <c r="G5" s="101" t="s">
        <v>88</v>
      </c>
      <c r="H5" s="101" t="s">
        <v>89</v>
      </c>
    </row>
    <row r="6" spans="1:8">
      <c r="A6" s="105" t="s">
        <v>90</v>
      </c>
      <c r="B6" s="105" t="s">
        <v>78</v>
      </c>
      <c r="C6" s="106">
        <v>2283978</v>
      </c>
      <c r="D6" s="106">
        <v>5042489</v>
      </c>
      <c r="E6" s="106">
        <v>12414449</v>
      </c>
      <c r="F6" s="106">
        <v>14014137</v>
      </c>
      <c r="G6" s="107">
        <v>18.399999999999999</v>
      </c>
      <c r="H6" s="107">
        <v>36</v>
      </c>
    </row>
    <row r="7" spans="1:8">
      <c r="A7" s="105" t="s">
        <v>90</v>
      </c>
      <c r="B7" s="105" t="s">
        <v>79</v>
      </c>
      <c r="C7" s="106">
        <v>1484603</v>
      </c>
      <c r="D7" s="106">
        <v>2370238</v>
      </c>
      <c r="E7" s="106">
        <v>12414449</v>
      </c>
      <c r="F7" s="106">
        <v>14014137</v>
      </c>
      <c r="G7" s="107">
        <v>12</v>
      </c>
      <c r="H7" s="107">
        <v>16.899999999999999</v>
      </c>
    </row>
    <row r="8" spans="1:8">
      <c r="A8" s="105" t="s">
        <v>90</v>
      </c>
      <c r="B8" s="105" t="s">
        <v>80</v>
      </c>
      <c r="C8" s="106">
        <v>2026434</v>
      </c>
      <c r="D8" s="106">
        <v>1760481</v>
      </c>
      <c r="E8" s="106">
        <v>12414449</v>
      </c>
      <c r="F8" s="106">
        <v>14014137</v>
      </c>
      <c r="G8" s="107">
        <v>16.3</v>
      </c>
      <c r="H8" s="107">
        <v>12.6</v>
      </c>
    </row>
    <row r="9" spans="1:8">
      <c r="A9" s="105" t="s">
        <v>90</v>
      </c>
      <c r="B9" s="105" t="s">
        <v>81</v>
      </c>
      <c r="C9" s="106">
        <v>2211420</v>
      </c>
      <c r="D9" s="106">
        <v>1608241</v>
      </c>
      <c r="E9" s="106">
        <v>12414449</v>
      </c>
      <c r="F9" s="106">
        <v>14014137</v>
      </c>
      <c r="G9" s="107">
        <v>17.8</v>
      </c>
      <c r="H9" s="107">
        <v>11.5</v>
      </c>
    </row>
    <row r="10" spans="1:8">
      <c r="A10" s="105" t="s">
        <v>90</v>
      </c>
      <c r="B10" s="105" t="s">
        <v>82</v>
      </c>
      <c r="C10" s="106">
        <v>2238901</v>
      </c>
      <c r="D10" s="106">
        <v>1581417</v>
      </c>
      <c r="E10" s="106">
        <v>12414449</v>
      </c>
      <c r="F10" s="106">
        <v>14014137</v>
      </c>
      <c r="G10" s="107">
        <v>18</v>
      </c>
      <c r="H10" s="107">
        <v>11.3</v>
      </c>
    </row>
    <row r="11" spans="1:8">
      <c r="A11" s="105" t="s">
        <v>90</v>
      </c>
      <c r="B11" s="105" t="s">
        <v>83</v>
      </c>
      <c r="C11" s="106">
        <v>2169113</v>
      </c>
      <c r="D11" s="106">
        <v>1651271</v>
      </c>
      <c r="E11" s="106">
        <v>12414449</v>
      </c>
      <c r="F11" s="106">
        <v>14014137</v>
      </c>
      <c r="G11" s="107">
        <v>17.5</v>
      </c>
      <c r="H11" s="107">
        <v>11.8</v>
      </c>
    </row>
    <row r="12" spans="1:8">
      <c r="A12" s="105" t="s">
        <v>91</v>
      </c>
      <c r="B12" s="105" t="s">
        <v>78</v>
      </c>
      <c r="C12" s="106">
        <v>427523</v>
      </c>
      <c r="D12" s="106">
        <v>1766402</v>
      </c>
      <c r="E12" s="106">
        <v>3798917</v>
      </c>
      <c r="F12" s="106">
        <v>3411602</v>
      </c>
      <c r="G12" s="107">
        <v>11.3</v>
      </c>
      <c r="H12" s="107">
        <v>51.8</v>
      </c>
    </row>
    <row r="13" spans="1:8">
      <c r="A13" s="102" t="s">
        <v>91</v>
      </c>
      <c r="B13" s="102" t="s">
        <v>79</v>
      </c>
      <c r="C13" s="108">
        <v>429145</v>
      </c>
      <c r="D13" s="108">
        <v>590451</v>
      </c>
      <c r="E13" s="108">
        <v>3798917</v>
      </c>
      <c r="F13" s="108">
        <v>3411602</v>
      </c>
      <c r="G13" s="103">
        <v>11.3</v>
      </c>
      <c r="H13" s="103">
        <v>17.3</v>
      </c>
    </row>
    <row r="14" spans="1:8">
      <c r="A14" s="102" t="s">
        <v>91</v>
      </c>
      <c r="B14" s="102" t="s">
        <v>80</v>
      </c>
      <c r="C14" s="108">
        <v>591561</v>
      </c>
      <c r="D14" s="108">
        <v>395870</v>
      </c>
      <c r="E14" s="108">
        <v>3798917</v>
      </c>
      <c r="F14" s="108">
        <v>3411602</v>
      </c>
      <c r="G14" s="103">
        <v>15.6</v>
      </c>
      <c r="H14" s="103">
        <v>11.6</v>
      </c>
    </row>
    <row r="15" spans="1:8">
      <c r="A15" s="102" t="s">
        <v>91</v>
      </c>
      <c r="B15" s="102" t="s">
        <v>81</v>
      </c>
      <c r="C15" s="108">
        <v>774022</v>
      </c>
      <c r="D15" s="108">
        <v>273204</v>
      </c>
      <c r="E15" s="108">
        <v>3798917</v>
      </c>
      <c r="F15" s="108">
        <v>3411602</v>
      </c>
      <c r="G15" s="103">
        <v>20.399999999999999</v>
      </c>
      <c r="H15" s="103">
        <v>8</v>
      </c>
    </row>
    <row r="16" spans="1:8">
      <c r="A16" s="102" t="s">
        <v>91</v>
      </c>
      <c r="B16" s="102" t="s">
        <v>82</v>
      </c>
      <c r="C16" s="108">
        <v>825830</v>
      </c>
      <c r="D16" s="108">
        <v>193693</v>
      </c>
      <c r="E16" s="108">
        <v>3798917</v>
      </c>
      <c r="F16" s="108">
        <v>3411602</v>
      </c>
      <c r="G16" s="103">
        <v>21.7</v>
      </c>
      <c r="H16" s="103">
        <v>5.7</v>
      </c>
    </row>
    <row r="17" spans="1:8">
      <c r="A17" s="102" t="s">
        <v>91</v>
      </c>
      <c r="B17" s="102" t="s">
        <v>83</v>
      </c>
      <c r="C17" s="108">
        <v>750836</v>
      </c>
      <c r="D17" s="108">
        <v>191981</v>
      </c>
      <c r="E17" s="108">
        <v>3798917</v>
      </c>
      <c r="F17" s="108">
        <v>3411602</v>
      </c>
      <c r="G17" s="103">
        <v>19.8</v>
      </c>
      <c r="H17" s="103">
        <v>5.6</v>
      </c>
    </row>
    <row r="19" spans="1:8" ht="15">
      <c r="A19" s="99" t="s">
        <v>231</v>
      </c>
    </row>
    <row r="20" spans="1:8" ht="15">
      <c r="A20" s="99" t="s">
        <v>232</v>
      </c>
    </row>
    <row r="23" spans="1:8" ht="41" customHeight="1">
      <c r="A23" s="100" t="s">
        <v>195</v>
      </c>
      <c r="B23" s="100"/>
      <c r="C23" s="100"/>
      <c r="D23" s="100"/>
    </row>
    <row r="24" spans="1:8" ht="15">
      <c r="A24" s="102"/>
      <c r="B24" s="101" t="s">
        <v>92</v>
      </c>
      <c r="C24" s="101" t="s">
        <v>93</v>
      </c>
      <c r="D24" s="102" t="s">
        <v>94</v>
      </c>
    </row>
    <row r="25" spans="1:8" ht="30">
      <c r="A25" s="109" t="s">
        <v>191</v>
      </c>
      <c r="B25" s="103">
        <v>18.399999999999999</v>
      </c>
      <c r="C25" s="103">
        <v>36</v>
      </c>
      <c r="D25" s="103">
        <f>C25-B25</f>
        <v>17.600000000000001</v>
      </c>
    </row>
    <row r="26" spans="1:8" ht="30">
      <c r="A26" s="109" t="s">
        <v>192</v>
      </c>
      <c r="B26" s="103">
        <v>11.3</v>
      </c>
      <c r="C26" s="103">
        <v>51.8</v>
      </c>
      <c r="D26" s="103">
        <f>C26-B26</f>
        <v>40.5</v>
      </c>
    </row>
    <row r="30" spans="1:8">
      <c r="F30" s="99" t="s">
        <v>95</v>
      </c>
    </row>
  </sheetData>
  <mergeCells count="1">
    <mergeCell ref="A23:D23"/>
  </mergeCells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F79E2-65D8-449E-97FF-B5539F1C8AAF}">
  <dimension ref="A1:Q152"/>
  <sheetViews>
    <sheetView workbookViewId="0">
      <selection activeCell="A5" sqref="A5"/>
    </sheetView>
  </sheetViews>
  <sheetFormatPr baseColWidth="10" defaultColWidth="10" defaultRowHeight="14"/>
  <cols>
    <col min="1" max="1" width="10" style="111" customWidth="1"/>
    <col min="2" max="2" width="19.1640625" style="111" bestFit="1" customWidth="1"/>
    <col min="3" max="3" width="17.1640625" style="111" bestFit="1" customWidth="1"/>
    <col min="4" max="10" width="10" style="111"/>
    <col min="11" max="11" width="17.1640625" style="111" bestFit="1" customWidth="1"/>
    <col min="12" max="12" width="13.1640625" style="111" bestFit="1" customWidth="1"/>
    <col min="13" max="13" width="12.33203125" style="111" bestFit="1" customWidth="1"/>
    <col min="14" max="14" width="39" style="111" bestFit="1" customWidth="1"/>
    <col min="15" max="16384" width="10" style="111"/>
  </cols>
  <sheetData>
    <row r="1" spans="1:14">
      <c r="A1" s="110"/>
      <c r="B1" s="110"/>
      <c r="C1" s="110"/>
      <c r="D1" s="110"/>
    </row>
    <row r="2" spans="1:14">
      <c r="A2" s="110"/>
      <c r="B2" s="110"/>
      <c r="C2" s="110"/>
      <c r="D2" s="110"/>
    </row>
    <row r="3" spans="1:14">
      <c r="A3" s="110"/>
      <c r="B3" s="110"/>
      <c r="C3" s="110"/>
      <c r="D3" s="110"/>
    </row>
    <row r="4" spans="1:14" ht="26" customHeight="1">
      <c r="A4" s="110"/>
      <c r="B4" s="110"/>
      <c r="C4" s="110"/>
      <c r="D4" s="110"/>
      <c r="E4" s="112"/>
      <c r="F4" s="112"/>
      <c r="G4" s="112"/>
      <c r="H4" s="112"/>
      <c r="I4" s="112"/>
      <c r="J4" s="112"/>
      <c r="K4" s="113" t="s">
        <v>196</v>
      </c>
      <c r="L4" s="113"/>
      <c r="M4" s="113"/>
      <c r="N4" s="113"/>
    </row>
    <row r="5" spans="1:14">
      <c r="A5" s="114" t="s">
        <v>96</v>
      </c>
      <c r="B5" s="114" t="s">
        <v>96</v>
      </c>
      <c r="C5" s="114" t="s">
        <v>85</v>
      </c>
      <c r="D5" s="114" t="s">
        <v>4</v>
      </c>
      <c r="E5" s="114" t="s">
        <v>5</v>
      </c>
      <c r="F5" s="114" t="s">
        <v>86</v>
      </c>
      <c r="G5" s="114" t="s">
        <v>87</v>
      </c>
      <c r="H5" s="114" t="s">
        <v>88</v>
      </c>
      <c r="I5" s="114" t="s">
        <v>89</v>
      </c>
      <c r="K5" s="114" t="s">
        <v>97</v>
      </c>
      <c r="L5" s="114" t="s">
        <v>92</v>
      </c>
      <c r="M5" s="114" t="s">
        <v>93</v>
      </c>
      <c r="N5" s="114" t="s">
        <v>98</v>
      </c>
    </row>
    <row r="6" spans="1:14">
      <c r="A6" s="115">
        <v>5</v>
      </c>
      <c r="B6" s="115" t="s">
        <v>16</v>
      </c>
      <c r="C6" s="115" t="s">
        <v>78</v>
      </c>
      <c r="D6" s="116">
        <v>333823</v>
      </c>
      <c r="E6" s="116">
        <v>951921</v>
      </c>
      <c r="F6" s="116">
        <v>2305666</v>
      </c>
      <c r="G6" s="116">
        <v>2511055</v>
      </c>
      <c r="H6" s="117">
        <v>14.5</v>
      </c>
      <c r="I6" s="117">
        <v>37.9</v>
      </c>
      <c r="K6" s="115" t="s">
        <v>36</v>
      </c>
      <c r="L6" s="117">
        <v>13.5</v>
      </c>
      <c r="M6" s="117">
        <v>45.2</v>
      </c>
      <c r="N6" s="117">
        <v>31.700000000000003</v>
      </c>
    </row>
    <row r="7" spans="1:14">
      <c r="A7" s="115">
        <v>5</v>
      </c>
      <c r="B7" s="115" t="s">
        <v>16</v>
      </c>
      <c r="C7" s="115" t="s">
        <v>79</v>
      </c>
      <c r="D7" s="116">
        <v>285810</v>
      </c>
      <c r="E7" s="116">
        <v>420730</v>
      </c>
      <c r="F7" s="116">
        <v>2305666</v>
      </c>
      <c r="G7" s="116">
        <v>2511055</v>
      </c>
      <c r="H7" s="117">
        <v>12.4</v>
      </c>
      <c r="I7" s="117">
        <v>16.8</v>
      </c>
      <c r="K7" s="115" t="s">
        <v>17</v>
      </c>
      <c r="L7" s="117">
        <v>18.399999999999999</v>
      </c>
      <c r="M7" s="117">
        <v>48.5</v>
      </c>
      <c r="N7" s="117">
        <v>30.1</v>
      </c>
    </row>
    <row r="8" spans="1:14">
      <c r="A8" s="115">
        <v>5</v>
      </c>
      <c r="B8" s="115" t="s">
        <v>16</v>
      </c>
      <c r="C8" s="115" t="s">
        <v>80</v>
      </c>
      <c r="D8" s="116">
        <v>435699</v>
      </c>
      <c r="E8" s="116">
        <v>271689</v>
      </c>
      <c r="F8" s="116">
        <v>2305666</v>
      </c>
      <c r="G8" s="116">
        <v>2511055</v>
      </c>
      <c r="H8" s="117">
        <v>18.899999999999999</v>
      </c>
      <c r="I8" s="117">
        <v>10.8</v>
      </c>
      <c r="K8" s="115" t="s">
        <v>25</v>
      </c>
      <c r="L8" s="117">
        <v>15</v>
      </c>
      <c r="M8" s="117">
        <v>43.7</v>
      </c>
      <c r="N8" s="117">
        <v>28.700000000000003</v>
      </c>
    </row>
    <row r="9" spans="1:14">
      <c r="A9" s="115">
        <v>5</v>
      </c>
      <c r="B9" s="115" t="s">
        <v>16</v>
      </c>
      <c r="C9" s="115" t="s">
        <v>81</v>
      </c>
      <c r="D9" s="116">
        <v>409173</v>
      </c>
      <c r="E9" s="116">
        <v>295610</v>
      </c>
      <c r="F9" s="116">
        <v>2305666</v>
      </c>
      <c r="G9" s="116">
        <v>2511055</v>
      </c>
      <c r="H9" s="117">
        <v>17.7</v>
      </c>
      <c r="I9" s="117">
        <v>11.8</v>
      </c>
      <c r="K9" s="115" t="s">
        <v>27</v>
      </c>
      <c r="L9" s="117">
        <v>15.9</v>
      </c>
      <c r="M9" s="117">
        <v>44.2</v>
      </c>
      <c r="N9" s="117">
        <v>28.300000000000004</v>
      </c>
    </row>
    <row r="10" spans="1:14">
      <c r="A10" s="115">
        <v>5</v>
      </c>
      <c r="B10" s="115" t="s">
        <v>16</v>
      </c>
      <c r="C10" s="115" t="s">
        <v>82</v>
      </c>
      <c r="D10" s="116">
        <v>440781</v>
      </c>
      <c r="E10" s="116">
        <v>266136</v>
      </c>
      <c r="F10" s="116">
        <v>2305666</v>
      </c>
      <c r="G10" s="116">
        <v>2511055</v>
      </c>
      <c r="H10" s="117">
        <v>19.100000000000001</v>
      </c>
      <c r="I10" s="117">
        <v>10.6</v>
      </c>
      <c r="K10" s="115" t="s">
        <v>66</v>
      </c>
      <c r="L10" s="117">
        <v>19.899999999999999</v>
      </c>
      <c r="M10" s="117">
        <v>48</v>
      </c>
      <c r="N10" s="117">
        <v>28.1</v>
      </c>
    </row>
    <row r="11" spans="1:14">
      <c r="A11" s="115">
        <v>5</v>
      </c>
      <c r="B11" s="115" t="s">
        <v>16</v>
      </c>
      <c r="C11" s="115" t="s">
        <v>83</v>
      </c>
      <c r="D11" s="116">
        <v>400379</v>
      </c>
      <c r="E11" s="116">
        <v>304969</v>
      </c>
      <c r="F11" s="116">
        <v>2305666</v>
      </c>
      <c r="G11" s="116">
        <v>2511055</v>
      </c>
      <c r="H11" s="117">
        <v>17.399999999999999</v>
      </c>
      <c r="I11" s="117">
        <v>12.1</v>
      </c>
      <c r="K11" s="115" t="s">
        <v>14</v>
      </c>
      <c r="L11" s="117">
        <v>13.8</v>
      </c>
      <c r="M11" s="117">
        <v>41.3</v>
      </c>
      <c r="N11" s="117">
        <v>27.499999999999996</v>
      </c>
    </row>
    <row r="12" spans="1:14">
      <c r="A12" s="115">
        <v>8</v>
      </c>
      <c r="B12" s="115" t="s">
        <v>28</v>
      </c>
      <c r="C12" s="115" t="s">
        <v>78</v>
      </c>
      <c r="D12" s="116">
        <v>144814</v>
      </c>
      <c r="E12" s="116">
        <v>374779</v>
      </c>
      <c r="F12" s="116">
        <v>854890</v>
      </c>
      <c r="G12" s="116">
        <v>911332</v>
      </c>
      <c r="H12" s="117">
        <v>16.899999999999999</v>
      </c>
      <c r="I12" s="117">
        <v>41.1</v>
      </c>
      <c r="K12" s="115" t="s">
        <v>29</v>
      </c>
      <c r="L12" s="117">
        <v>17</v>
      </c>
      <c r="M12" s="117">
        <v>44.3</v>
      </c>
      <c r="N12" s="117">
        <v>27.299999999999997</v>
      </c>
    </row>
    <row r="13" spans="1:14">
      <c r="A13" s="115">
        <v>8</v>
      </c>
      <c r="B13" s="115" t="s">
        <v>28</v>
      </c>
      <c r="C13" s="115" t="s">
        <v>79</v>
      </c>
      <c r="D13" s="116">
        <v>93151</v>
      </c>
      <c r="E13" s="116">
        <v>156215</v>
      </c>
      <c r="F13" s="116">
        <v>854890</v>
      </c>
      <c r="G13" s="116">
        <v>911332</v>
      </c>
      <c r="H13" s="117">
        <v>10.9</v>
      </c>
      <c r="I13" s="117">
        <v>17.100000000000001</v>
      </c>
      <c r="K13" s="115" t="s">
        <v>21</v>
      </c>
      <c r="L13" s="117">
        <v>21.6</v>
      </c>
      <c r="M13" s="117">
        <v>48.4</v>
      </c>
      <c r="N13" s="117">
        <v>26.799999999999997</v>
      </c>
    </row>
    <row r="14" spans="1:14">
      <c r="A14" s="115">
        <v>8</v>
      </c>
      <c r="B14" s="115" t="s">
        <v>28</v>
      </c>
      <c r="C14" s="115" t="s">
        <v>80</v>
      </c>
      <c r="D14" s="116">
        <v>161202</v>
      </c>
      <c r="E14" s="116">
        <v>121995</v>
      </c>
      <c r="F14" s="116">
        <v>854890</v>
      </c>
      <c r="G14" s="116">
        <v>911332</v>
      </c>
      <c r="H14" s="117">
        <v>18.899999999999999</v>
      </c>
      <c r="I14" s="117">
        <v>13.4</v>
      </c>
      <c r="K14" s="115" t="s">
        <v>20</v>
      </c>
      <c r="L14" s="117">
        <v>15</v>
      </c>
      <c r="M14" s="117">
        <v>40.9</v>
      </c>
      <c r="N14" s="117">
        <v>25.9</v>
      </c>
    </row>
    <row r="15" spans="1:14">
      <c r="A15" s="115">
        <v>8</v>
      </c>
      <c r="B15" s="115" t="s">
        <v>28</v>
      </c>
      <c r="C15" s="115" t="s">
        <v>81</v>
      </c>
      <c r="D15" s="116">
        <v>139677</v>
      </c>
      <c r="E15" s="116">
        <v>78297</v>
      </c>
      <c r="F15" s="116">
        <v>854890</v>
      </c>
      <c r="G15" s="116">
        <v>911332</v>
      </c>
      <c r="H15" s="117">
        <v>16.3</v>
      </c>
      <c r="I15" s="117">
        <v>8.6</v>
      </c>
      <c r="K15" s="115" t="s">
        <v>19</v>
      </c>
      <c r="L15" s="117">
        <v>16.5</v>
      </c>
      <c r="M15" s="117">
        <v>42.3</v>
      </c>
      <c r="N15" s="117">
        <v>25.799999999999997</v>
      </c>
    </row>
    <row r="16" spans="1:14">
      <c r="A16" s="115">
        <v>8</v>
      </c>
      <c r="B16" s="115" t="s">
        <v>28</v>
      </c>
      <c r="C16" s="115" t="s">
        <v>82</v>
      </c>
      <c r="D16" s="116">
        <v>161599</v>
      </c>
      <c r="E16" s="116">
        <v>85261</v>
      </c>
      <c r="F16" s="116">
        <v>854890</v>
      </c>
      <c r="G16" s="116">
        <v>911332</v>
      </c>
      <c r="H16" s="117">
        <v>18.899999999999999</v>
      </c>
      <c r="I16" s="117">
        <v>9.4</v>
      </c>
      <c r="K16" s="115" t="s">
        <v>35</v>
      </c>
      <c r="L16" s="117">
        <v>17.8</v>
      </c>
      <c r="M16" s="117">
        <v>43.2</v>
      </c>
      <c r="N16" s="117">
        <v>25.400000000000002</v>
      </c>
    </row>
    <row r="17" spans="1:17">
      <c r="A17" s="115">
        <v>8</v>
      </c>
      <c r="B17" s="115" t="s">
        <v>28</v>
      </c>
      <c r="C17" s="115" t="s">
        <v>83</v>
      </c>
      <c r="D17" s="116">
        <v>154447</v>
      </c>
      <c r="E17" s="116">
        <v>94786</v>
      </c>
      <c r="F17" s="116">
        <v>854890</v>
      </c>
      <c r="G17" s="116">
        <v>911332</v>
      </c>
      <c r="H17" s="117">
        <v>18.100000000000001</v>
      </c>
      <c r="I17" s="117">
        <v>10.4</v>
      </c>
      <c r="K17" s="115" t="s">
        <v>33</v>
      </c>
      <c r="L17" s="117">
        <v>11.8</v>
      </c>
      <c r="M17" s="117">
        <v>36.9</v>
      </c>
      <c r="N17" s="117">
        <v>25.099999999999998</v>
      </c>
    </row>
    <row r="18" spans="1:17">
      <c r="A18" s="115">
        <v>11</v>
      </c>
      <c r="B18" s="115" t="s">
        <v>61</v>
      </c>
      <c r="C18" s="115" t="s">
        <v>78</v>
      </c>
      <c r="D18" s="116">
        <v>537935</v>
      </c>
      <c r="E18" s="116">
        <v>1051268</v>
      </c>
      <c r="F18" s="116">
        <v>2835530</v>
      </c>
      <c r="G18" s="116">
        <v>3154049</v>
      </c>
      <c r="H18" s="117">
        <v>19</v>
      </c>
      <c r="I18" s="117">
        <v>33.299999999999997</v>
      </c>
      <c r="K18" s="115" t="s">
        <v>32</v>
      </c>
      <c r="L18" s="117">
        <v>17.2</v>
      </c>
      <c r="M18" s="117">
        <v>42.3</v>
      </c>
      <c r="N18" s="117">
        <v>25.099999999999998</v>
      </c>
    </row>
    <row r="19" spans="1:17">
      <c r="A19" s="115">
        <v>11</v>
      </c>
      <c r="B19" s="115" t="s">
        <v>61</v>
      </c>
      <c r="C19" s="115" t="s">
        <v>79</v>
      </c>
      <c r="D19" s="116">
        <v>381718</v>
      </c>
      <c r="E19" s="116">
        <v>504720</v>
      </c>
      <c r="F19" s="116">
        <v>2835530</v>
      </c>
      <c r="G19" s="116">
        <v>3154049</v>
      </c>
      <c r="H19" s="117">
        <v>13.5</v>
      </c>
      <c r="I19" s="117">
        <v>16</v>
      </c>
      <c r="K19" s="115" t="s">
        <v>15</v>
      </c>
      <c r="L19" s="117">
        <v>19.8</v>
      </c>
      <c r="M19" s="117">
        <v>44.4</v>
      </c>
      <c r="N19" s="117">
        <v>24.599999999999998</v>
      </c>
    </row>
    <row r="20" spans="1:17">
      <c r="A20" s="115">
        <v>11</v>
      </c>
      <c r="B20" s="115" t="s">
        <v>61</v>
      </c>
      <c r="C20" s="115" t="s">
        <v>80</v>
      </c>
      <c r="D20" s="116">
        <v>464181</v>
      </c>
      <c r="E20" s="116">
        <v>416132</v>
      </c>
      <c r="F20" s="116">
        <v>2835530</v>
      </c>
      <c r="G20" s="116">
        <v>3154049</v>
      </c>
      <c r="H20" s="117">
        <v>16.399999999999999</v>
      </c>
      <c r="I20" s="117">
        <v>13.2</v>
      </c>
      <c r="K20" s="115" t="s">
        <v>28</v>
      </c>
      <c r="L20" s="117">
        <v>16.899999999999999</v>
      </c>
      <c r="M20" s="117">
        <v>41.1</v>
      </c>
      <c r="N20" s="117">
        <v>24.200000000000003</v>
      </c>
    </row>
    <row r="21" spans="1:17">
      <c r="A21" s="115">
        <v>11</v>
      </c>
      <c r="B21" s="115" t="s">
        <v>61</v>
      </c>
      <c r="C21" s="115" t="s">
        <v>81</v>
      </c>
      <c r="D21" s="116">
        <v>484260</v>
      </c>
      <c r="E21" s="116">
        <v>393652</v>
      </c>
      <c r="F21" s="116">
        <v>2835530</v>
      </c>
      <c r="G21" s="116">
        <v>3154049</v>
      </c>
      <c r="H21" s="117">
        <v>17.100000000000001</v>
      </c>
      <c r="I21" s="117">
        <v>12.5</v>
      </c>
      <c r="K21" s="115" t="s">
        <v>16</v>
      </c>
      <c r="L21" s="117">
        <v>14.5</v>
      </c>
      <c r="M21" s="117">
        <v>37.9</v>
      </c>
      <c r="N21" s="117">
        <v>23.4</v>
      </c>
    </row>
    <row r="22" spans="1:17">
      <c r="A22" s="115">
        <v>11</v>
      </c>
      <c r="B22" s="115" t="s">
        <v>61</v>
      </c>
      <c r="C22" s="115" t="s">
        <v>82</v>
      </c>
      <c r="D22" s="116">
        <v>488900</v>
      </c>
      <c r="E22" s="116">
        <v>393141</v>
      </c>
      <c r="F22" s="116">
        <v>2835530</v>
      </c>
      <c r="G22" s="116">
        <v>3154049</v>
      </c>
      <c r="H22" s="117">
        <v>17.2</v>
      </c>
      <c r="I22" s="117">
        <v>12.5</v>
      </c>
      <c r="K22" s="115" t="s">
        <v>31</v>
      </c>
      <c r="L22" s="117">
        <v>13.7</v>
      </c>
      <c r="M22" s="117">
        <v>36.5</v>
      </c>
      <c r="N22" s="117">
        <v>22.8</v>
      </c>
    </row>
    <row r="23" spans="1:17">
      <c r="A23" s="115">
        <v>11</v>
      </c>
      <c r="B23" s="115" t="s">
        <v>61</v>
      </c>
      <c r="C23" s="115" t="s">
        <v>83</v>
      </c>
      <c r="D23" s="116">
        <v>478536</v>
      </c>
      <c r="E23" s="116">
        <v>395136</v>
      </c>
      <c r="F23" s="116">
        <v>2835530</v>
      </c>
      <c r="G23" s="116">
        <v>3154049</v>
      </c>
      <c r="H23" s="117">
        <v>16.899999999999999</v>
      </c>
      <c r="I23" s="117">
        <v>12.5</v>
      </c>
      <c r="K23" s="114" t="s">
        <v>34</v>
      </c>
      <c r="L23" s="118">
        <v>16.7</v>
      </c>
      <c r="M23" s="118">
        <v>39.1</v>
      </c>
      <c r="N23" s="118">
        <v>22.400000000000002</v>
      </c>
      <c r="Q23" s="111" t="s">
        <v>95</v>
      </c>
    </row>
    <row r="24" spans="1:17">
      <c r="A24" s="115">
        <v>13</v>
      </c>
      <c r="B24" s="115" t="s">
        <v>29</v>
      </c>
      <c r="C24" s="115" t="s">
        <v>78</v>
      </c>
      <c r="D24" s="116">
        <v>118142</v>
      </c>
      <c r="E24" s="116">
        <v>320140</v>
      </c>
      <c r="F24" s="116">
        <v>696987</v>
      </c>
      <c r="G24" s="116">
        <v>723249</v>
      </c>
      <c r="H24" s="117">
        <v>17</v>
      </c>
      <c r="I24" s="117">
        <v>44.3</v>
      </c>
      <c r="K24" s="115" t="s">
        <v>30</v>
      </c>
      <c r="L24" s="117">
        <v>19.7</v>
      </c>
      <c r="M24" s="117">
        <v>42.1</v>
      </c>
      <c r="N24" s="117">
        <v>22.400000000000002</v>
      </c>
    </row>
    <row r="25" spans="1:17">
      <c r="A25" s="115">
        <v>13</v>
      </c>
      <c r="B25" s="115" t="s">
        <v>29</v>
      </c>
      <c r="C25" s="115" t="s">
        <v>79</v>
      </c>
      <c r="D25" s="116">
        <v>68899</v>
      </c>
      <c r="E25" s="116">
        <v>127519</v>
      </c>
      <c r="F25" s="116">
        <v>696987</v>
      </c>
      <c r="G25" s="116">
        <v>723249</v>
      </c>
      <c r="H25" s="117">
        <v>9.9</v>
      </c>
      <c r="I25" s="117">
        <v>17.600000000000001</v>
      </c>
      <c r="K25" s="115" t="s">
        <v>24</v>
      </c>
      <c r="L25" s="117">
        <v>18.600000000000001</v>
      </c>
      <c r="M25" s="117">
        <v>40.6</v>
      </c>
      <c r="N25" s="117">
        <v>22</v>
      </c>
    </row>
    <row r="26" spans="1:17">
      <c r="A26" s="115">
        <v>13</v>
      </c>
      <c r="B26" s="115" t="s">
        <v>29</v>
      </c>
      <c r="C26" s="115" t="s">
        <v>80</v>
      </c>
      <c r="D26" s="116">
        <v>114333</v>
      </c>
      <c r="E26" s="116">
        <v>82061</v>
      </c>
      <c r="F26" s="116">
        <v>696987</v>
      </c>
      <c r="G26" s="116">
        <v>723249</v>
      </c>
      <c r="H26" s="117">
        <v>16.399999999999999</v>
      </c>
      <c r="I26" s="117">
        <v>11.3</v>
      </c>
      <c r="K26" s="115" t="s">
        <v>12</v>
      </c>
      <c r="L26" s="117">
        <v>13.8</v>
      </c>
      <c r="M26" s="117">
        <v>34.1</v>
      </c>
      <c r="N26" s="117">
        <v>20.3</v>
      </c>
    </row>
    <row r="27" spans="1:17">
      <c r="A27" s="115">
        <v>13</v>
      </c>
      <c r="B27" s="115" t="s">
        <v>29</v>
      </c>
      <c r="C27" s="115" t="s">
        <v>81</v>
      </c>
      <c r="D27" s="116">
        <v>156167</v>
      </c>
      <c r="E27" s="116">
        <v>60439</v>
      </c>
      <c r="F27" s="116">
        <v>696987</v>
      </c>
      <c r="G27" s="116">
        <v>723249</v>
      </c>
      <c r="H27" s="117">
        <v>22.4</v>
      </c>
      <c r="I27" s="117">
        <v>8.4</v>
      </c>
      <c r="K27" s="115" t="s">
        <v>65</v>
      </c>
      <c r="L27" s="117">
        <v>17</v>
      </c>
      <c r="M27" s="117">
        <v>35</v>
      </c>
      <c r="N27" s="117">
        <v>18</v>
      </c>
    </row>
    <row r="28" spans="1:17">
      <c r="A28" s="115">
        <v>13</v>
      </c>
      <c r="B28" s="115" t="s">
        <v>29</v>
      </c>
      <c r="C28" s="115" t="s">
        <v>82</v>
      </c>
      <c r="D28" s="116">
        <v>115518</v>
      </c>
      <c r="E28" s="116">
        <v>60635</v>
      </c>
      <c r="F28" s="116">
        <v>696987</v>
      </c>
      <c r="G28" s="116">
        <v>723249</v>
      </c>
      <c r="H28" s="117">
        <v>16.600000000000001</v>
      </c>
      <c r="I28" s="117">
        <v>8.4</v>
      </c>
      <c r="K28" s="115" t="s">
        <v>60</v>
      </c>
      <c r="L28" s="117">
        <v>17.8</v>
      </c>
      <c r="M28" s="117">
        <v>35.799999999999997</v>
      </c>
      <c r="N28" s="117">
        <v>17.999999999999996</v>
      </c>
    </row>
    <row r="29" spans="1:17">
      <c r="A29" s="115">
        <v>13</v>
      </c>
      <c r="B29" s="115" t="s">
        <v>29</v>
      </c>
      <c r="C29" s="115" t="s">
        <v>83</v>
      </c>
      <c r="D29" s="116">
        <v>123929</v>
      </c>
      <c r="E29" s="116">
        <v>72455</v>
      </c>
      <c r="F29" s="116">
        <v>696987</v>
      </c>
      <c r="G29" s="116">
        <v>723249</v>
      </c>
      <c r="H29" s="117">
        <v>17.8</v>
      </c>
      <c r="I29" s="117">
        <v>10</v>
      </c>
      <c r="K29" s="115" t="s">
        <v>13</v>
      </c>
      <c r="L29" s="117">
        <v>19.100000000000001</v>
      </c>
      <c r="M29" s="117">
        <v>36.5</v>
      </c>
      <c r="N29" s="117">
        <v>17.399999999999999</v>
      </c>
    </row>
    <row r="30" spans="1:17">
      <c r="A30" s="115">
        <v>15</v>
      </c>
      <c r="B30" s="115" t="s">
        <v>32</v>
      </c>
      <c r="C30" s="115" t="s">
        <v>78</v>
      </c>
      <c r="D30" s="116">
        <v>71729</v>
      </c>
      <c r="E30" s="116">
        <v>183811</v>
      </c>
      <c r="F30" s="116">
        <v>417776</v>
      </c>
      <c r="G30" s="116">
        <v>434726</v>
      </c>
      <c r="H30" s="117">
        <v>17.2</v>
      </c>
      <c r="I30" s="117">
        <v>42.3</v>
      </c>
      <c r="K30" s="115" t="s">
        <v>61</v>
      </c>
      <c r="L30" s="117">
        <v>19</v>
      </c>
      <c r="M30" s="117">
        <v>33.299999999999997</v>
      </c>
      <c r="N30" s="117">
        <v>14.299999999999997</v>
      </c>
    </row>
    <row r="31" spans="1:17">
      <c r="A31" s="115">
        <v>15</v>
      </c>
      <c r="B31" s="115" t="s">
        <v>32</v>
      </c>
      <c r="C31" s="115" t="s">
        <v>79</v>
      </c>
      <c r="D31" s="116">
        <v>53903</v>
      </c>
      <c r="E31" s="116">
        <v>69431</v>
      </c>
      <c r="F31" s="116">
        <v>417776</v>
      </c>
      <c r="G31" s="116">
        <v>434726</v>
      </c>
      <c r="H31" s="117">
        <v>12.9</v>
      </c>
      <c r="I31" s="117">
        <v>16</v>
      </c>
    </row>
    <row r="32" spans="1:17">
      <c r="A32" s="115">
        <v>15</v>
      </c>
      <c r="B32" s="115" t="s">
        <v>32</v>
      </c>
      <c r="C32" s="115" t="s">
        <v>80</v>
      </c>
      <c r="D32" s="116">
        <v>66449</v>
      </c>
      <c r="E32" s="116">
        <v>51131</v>
      </c>
      <c r="F32" s="116">
        <v>417776</v>
      </c>
      <c r="G32" s="116">
        <v>434726</v>
      </c>
      <c r="H32" s="117">
        <v>15.9</v>
      </c>
      <c r="I32" s="117">
        <v>11.8</v>
      </c>
    </row>
    <row r="33" spans="1:9">
      <c r="A33" s="115">
        <v>15</v>
      </c>
      <c r="B33" s="115" t="s">
        <v>32</v>
      </c>
      <c r="C33" s="115" t="s">
        <v>81</v>
      </c>
      <c r="D33" s="116">
        <v>74566</v>
      </c>
      <c r="E33" s="116">
        <v>45225</v>
      </c>
      <c r="F33" s="116">
        <v>417776</v>
      </c>
      <c r="G33" s="116">
        <v>434726</v>
      </c>
      <c r="H33" s="117">
        <v>17.8</v>
      </c>
      <c r="I33" s="117">
        <v>10.4</v>
      </c>
    </row>
    <row r="34" spans="1:9">
      <c r="A34" s="115">
        <v>15</v>
      </c>
      <c r="B34" s="115" t="s">
        <v>32</v>
      </c>
      <c r="C34" s="115" t="s">
        <v>82</v>
      </c>
      <c r="D34" s="116">
        <v>75079</v>
      </c>
      <c r="E34" s="116">
        <v>42004</v>
      </c>
      <c r="F34" s="116">
        <v>417776</v>
      </c>
      <c r="G34" s="116">
        <v>434726</v>
      </c>
      <c r="H34" s="117">
        <v>18</v>
      </c>
      <c r="I34" s="117">
        <v>9.6999999999999993</v>
      </c>
    </row>
    <row r="35" spans="1:9">
      <c r="A35" s="115">
        <v>15</v>
      </c>
      <c r="B35" s="115" t="s">
        <v>32</v>
      </c>
      <c r="C35" s="115" t="s">
        <v>83</v>
      </c>
      <c r="D35" s="116">
        <v>76050</v>
      </c>
      <c r="E35" s="116">
        <v>43124</v>
      </c>
      <c r="F35" s="116">
        <v>417776</v>
      </c>
      <c r="G35" s="116">
        <v>434726</v>
      </c>
      <c r="H35" s="117">
        <v>18.2</v>
      </c>
      <c r="I35" s="117">
        <v>9.9</v>
      </c>
    </row>
    <row r="36" spans="1:9">
      <c r="A36" s="115">
        <v>17</v>
      </c>
      <c r="B36" s="115" t="s">
        <v>14</v>
      </c>
      <c r="C36" s="115" t="s">
        <v>78</v>
      </c>
      <c r="D36" s="116">
        <v>46750</v>
      </c>
      <c r="E36" s="116">
        <v>155900</v>
      </c>
      <c r="F36" s="116">
        <v>338655</v>
      </c>
      <c r="G36" s="116">
        <v>377371</v>
      </c>
      <c r="H36" s="117">
        <v>13.8</v>
      </c>
      <c r="I36" s="117">
        <v>41.3</v>
      </c>
    </row>
    <row r="37" spans="1:9">
      <c r="A37" s="115">
        <v>17</v>
      </c>
      <c r="B37" s="115" t="s">
        <v>14</v>
      </c>
      <c r="C37" s="115" t="s">
        <v>79</v>
      </c>
      <c r="D37" s="116">
        <v>34650</v>
      </c>
      <c r="E37" s="116">
        <v>68207</v>
      </c>
      <c r="F37" s="116">
        <v>338655</v>
      </c>
      <c r="G37" s="116">
        <v>377371</v>
      </c>
      <c r="H37" s="117">
        <v>10.199999999999999</v>
      </c>
      <c r="I37" s="117">
        <v>18.100000000000001</v>
      </c>
    </row>
    <row r="38" spans="1:9">
      <c r="A38" s="115">
        <v>17</v>
      </c>
      <c r="B38" s="115" t="s">
        <v>14</v>
      </c>
      <c r="C38" s="115" t="s">
        <v>80</v>
      </c>
      <c r="D38" s="116">
        <v>63603</v>
      </c>
      <c r="E38" s="116">
        <v>39246</v>
      </c>
      <c r="F38" s="116">
        <v>338655</v>
      </c>
      <c r="G38" s="116">
        <v>377371</v>
      </c>
      <c r="H38" s="117">
        <v>18.8</v>
      </c>
      <c r="I38" s="117">
        <v>10.4</v>
      </c>
    </row>
    <row r="39" spans="1:9">
      <c r="A39" s="115">
        <v>17</v>
      </c>
      <c r="B39" s="115" t="s">
        <v>14</v>
      </c>
      <c r="C39" s="115" t="s">
        <v>81</v>
      </c>
      <c r="D39" s="116">
        <v>65290</v>
      </c>
      <c r="E39" s="116">
        <v>37036</v>
      </c>
      <c r="F39" s="116">
        <v>338655</v>
      </c>
      <c r="G39" s="116">
        <v>377371</v>
      </c>
      <c r="H39" s="117">
        <v>19.3</v>
      </c>
      <c r="I39" s="117">
        <v>9.8000000000000007</v>
      </c>
    </row>
    <row r="40" spans="1:9">
      <c r="A40" s="115">
        <v>17</v>
      </c>
      <c r="B40" s="115" t="s">
        <v>14</v>
      </c>
      <c r="C40" s="115" t="s">
        <v>82</v>
      </c>
      <c r="D40" s="116">
        <v>67446</v>
      </c>
      <c r="E40" s="116">
        <v>35293</v>
      </c>
      <c r="F40" s="116">
        <v>338655</v>
      </c>
      <c r="G40" s="116">
        <v>377371</v>
      </c>
      <c r="H40" s="117">
        <v>19.899999999999999</v>
      </c>
      <c r="I40" s="117">
        <v>9.4</v>
      </c>
    </row>
    <row r="41" spans="1:9">
      <c r="A41" s="115">
        <v>17</v>
      </c>
      <c r="B41" s="115" t="s">
        <v>14</v>
      </c>
      <c r="C41" s="115" t="s">
        <v>83</v>
      </c>
      <c r="D41" s="116">
        <v>60915</v>
      </c>
      <c r="E41" s="116">
        <v>41688</v>
      </c>
      <c r="F41" s="116">
        <v>338655</v>
      </c>
      <c r="G41" s="116">
        <v>377371</v>
      </c>
      <c r="H41" s="117">
        <v>18</v>
      </c>
      <c r="I41" s="117">
        <v>11</v>
      </c>
    </row>
    <row r="42" spans="1:9">
      <c r="A42" s="115">
        <v>18</v>
      </c>
      <c r="B42" s="115" t="s">
        <v>36</v>
      </c>
      <c r="C42" s="115" t="s">
        <v>78</v>
      </c>
      <c r="D42" s="116">
        <v>20515</v>
      </c>
      <c r="E42" s="116">
        <v>73688</v>
      </c>
      <c r="F42" s="116">
        <v>151450</v>
      </c>
      <c r="G42" s="116">
        <v>162942</v>
      </c>
      <c r="H42" s="117">
        <v>13.5</v>
      </c>
      <c r="I42" s="117">
        <v>45.2</v>
      </c>
    </row>
    <row r="43" spans="1:9">
      <c r="A43" s="115">
        <v>18</v>
      </c>
      <c r="B43" s="115" t="s">
        <v>36</v>
      </c>
      <c r="C43" s="115" t="s">
        <v>79</v>
      </c>
      <c r="D43" s="116">
        <v>16087</v>
      </c>
      <c r="E43" s="116">
        <v>28028</v>
      </c>
      <c r="F43" s="116">
        <v>151450</v>
      </c>
      <c r="G43" s="116">
        <v>162942</v>
      </c>
      <c r="H43" s="117">
        <v>10.6</v>
      </c>
      <c r="I43" s="117">
        <v>17.2</v>
      </c>
    </row>
    <row r="44" spans="1:9">
      <c r="A44" s="115">
        <v>18</v>
      </c>
      <c r="B44" s="115" t="s">
        <v>36</v>
      </c>
      <c r="C44" s="115" t="s">
        <v>80</v>
      </c>
      <c r="D44" s="116">
        <v>23829</v>
      </c>
      <c r="E44" s="116">
        <v>20723</v>
      </c>
      <c r="F44" s="116">
        <v>151450</v>
      </c>
      <c r="G44" s="116">
        <v>162942</v>
      </c>
      <c r="H44" s="117">
        <v>15.7</v>
      </c>
      <c r="I44" s="117">
        <v>12.7</v>
      </c>
    </row>
    <row r="45" spans="1:9">
      <c r="A45" s="115">
        <v>18</v>
      </c>
      <c r="B45" s="115" t="s">
        <v>36</v>
      </c>
      <c r="C45" s="115" t="s">
        <v>81</v>
      </c>
      <c r="D45" s="116">
        <v>29624</v>
      </c>
      <c r="E45" s="116">
        <v>13857</v>
      </c>
      <c r="F45" s="116">
        <v>151450</v>
      </c>
      <c r="G45" s="116">
        <v>162942</v>
      </c>
      <c r="H45" s="117">
        <v>19.600000000000001</v>
      </c>
      <c r="I45" s="117">
        <v>8.5</v>
      </c>
    </row>
    <row r="46" spans="1:9">
      <c r="A46" s="115">
        <v>18</v>
      </c>
      <c r="B46" s="115" t="s">
        <v>36</v>
      </c>
      <c r="C46" s="115" t="s">
        <v>82</v>
      </c>
      <c r="D46" s="116">
        <v>32557</v>
      </c>
      <c r="E46" s="116">
        <v>11473</v>
      </c>
      <c r="F46" s="116">
        <v>151450</v>
      </c>
      <c r="G46" s="116">
        <v>162942</v>
      </c>
      <c r="H46" s="117">
        <v>21.5</v>
      </c>
      <c r="I46" s="117">
        <v>7</v>
      </c>
    </row>
    <row r="47" spans="1:9">
      <c r="A47" s="115">
        <v>18</v>
      </c>
      <c r="B47" s="115" t="s">
        <v>36</v>
      </c>
      <c r="C47" s="115" t="s">
        <v>83</v>
      </c>
      <c r="D47" s="116">
        <v>28839</v>
      </c>
      <c r="E47" s="116">
        <v>15172</v>
      </c>
      <c r="F47" s="116">
        <v>151450</v>
      </c>
      <c r="G47" s="116">
        <v>162942</v>
      </c>
      <c r="H47" s="117">
        <v>19</v>
      </c>
      <c r="I47" s="117">
        <v>9.3000000000000007</v>
      </c>
    </row>
    <row r="48" spans="1:9">
      <c r="A48" s="115">
        <v>19</v>
      </c>
      <c r="B48" s="115" t="s">
        <v>27</v>
      </c>
      <c r="C48" s="115" t="s">
        <v>78</v>
      </c>
      <c r="D48" s="116">
        <v>77251</v>
      </c>
      <c r="E48" s="116">
        <v>214326</v>
      </c>
      <c r="F48" s="116">
        <v>485212</v>
      </c>
      <c r="G48" s="116">
        <v>484881</v>
      </c>
      <c r="H48" s="117">
        <v>15.9</v>
      </c>
      <c r="I48" s="117">
        <v>44.2</v>
      </c>
    </row>
    <row r="49" spans="1:9">
      <c r="A49" s="115">
        <v>19</v>
      </c>
      <c r="B49" s="115" t="s">
        <v>27</v>
      </c>
      <c r="C49" s="115" t="s">
        <v>79</v>
      </c>
      <c r="D49" s="116">
        <v>60798</v>
      </c>
      <c r="E49" s="116">
        <v>82569</v>
      </c>
      <c r="F49" s="116">
        <v>485212</v>
      </c>
      <c r="G49" s="116">
        <v>484881</v>
      </c>
      <c r="H49" s="117">
        <v>12.5</v>
      </c>
      <c r="I49" s="117">
        <v>17</v>
      </c>
    </row>
    <row r="50" spans="1:9">
      <c r="A50" s="115">
        <v>19</v>
      </c>
      <c r="B50" s="115" t="s">
        <v>27</v>
      </c>
      <c r="C50" s="115" t="s">
        <v>80</v>
      </c>
      <c r="D50" s="116">
        <v>81770</v>
      </c>
      <c r="E50" s="116">
        <v>58799</v>
      </c>
      <c r="F50" s="116">
        <v>485212</v>
      </c>
      <c r="G50" s="116">
        <v>484881</v>
      </c>
      <c r="H50" s="117">
        <v>16.899999999999999</v>
      </c>
      <c r="I50" s="117">
        <v>12.1</v>
      </c>
    </row>
    <row r="51" spans="1:9">
      <c r="A51" s="115">
        <v>19</v>
      </c>
      <c r="B51" s="115" t="s">
        <v>27</v>
      </c>
      <c r="C51" s="115" t="s">
        <v>81</v>
      </c>
      <c r="D51" s="116">
        <v>87418</v>
      </c>
      <c r="E51" s="116">
        <v>38850</v>
      </c>
      <c r="F51" s="116">
        <v>485212</v>
      </c>
      <c r="G51" s="116">
        <v>484881</v>
      </c>
      <c r="H51" s="117">
        <v>18</v>
      </c>
      <c r="I51" s="117">
        <v>8</v>
      </c>
    </row>
    <row r="52" spans="1:9">
      <c r="A52" s="115">
        <v>19</v>
      </c>
      <c r="B52" s="115" t="s">
        <v>27</v>
      </c>
      <c r="C52" s="115" t="s">
        <v>82</v>
      </c>
      <c r="D52" s="116">
        <v>89572</v>
      </c>
      <c r="E52" s="116">
        <v>43282</v>
      </c>
      <c r="F52" s="116">
        <v>485212</v>
      </c>
      <c r="G52" s="116">
        <v>484881</v>
      </c>
      <c r="H52" s="117">
        <v>18.5</v>
      </c>
      <c r="I52" s="117">
        <v>8.9</v>
      </c>
    </row>
    <row r="53" spans="1:9">
      <c r="A53" s="115">
        <v>19</v>
      </c>
      <c r="B53" s="115" t="s">
        <v>27</v>
      </c>
      <c r="C53" s="115" t="s">
        <v>83</v>
      </c>
      <c r="D53" s="116">
        <v>88402</v>
      </c>
      <c r="E53" s="116">
        <v>47055</v>
      </c>
      <c r="F53" s="116">
        <v>485212</v>
      </c>
      <c r="G53" s="116">
        <v>484881</v>
      </c>
      <c r="H53" s="117">
        <v>18.2</v>
      </c>
      <c r="I53" s="117">
        <v>9.6999999999999993</v>
      </c>
    </row>
    <row r="54" spans="1:9">
      <c r="A54" s="115">
        <v>20</v>
      </c>
      <c r="B54" s="115" t="s">
        <v>21</v>
      </c>
      <c r="C54" s="115" t="s">
        <v>78</v>
      </c>
      <c r="D54" s="116">
        <v>71778</v>
      </c>
      <c r="E54" s="116">
        <v>170271</v>
      </c>
      <c r="F54" s="116">
        <v>331894</v>
      </c>
      <c r="G54" s="116">
        <v>352136</v>
      </c>
      <c r="H54" s="117">
        <v>21.6</v>
      </c>
      <c r="I54" s="117">
        <v>48.4</v>
      </c>
    </row>
    <row r="55" spans="1:9">
      <c r="A55" s="115">
        <v>20</v>
      </c>
      <c r="B55" s="115" t="s">
        <v>21</v>
      </c>
      <c r="C55" s="115" t="s">
        <v>79</v>
      </c>
      <c r="D55" s="116">
        <v>39341</v>
      </c>
      <c r="E55" s="116">
        <v>52571</v>
      </c>
      <c r="F55" s="116">
        <v>331894</v>
      </c>
      <c r="G55" s="116">
        <v>352136</v>
      </c>
      <c r="H55" s="117">
        <v>11.9</v>
      </c>
      <c r="I55" s="117">
        <v>14.9</v>
      </c>
    </row>
    <row r="56" spans="1:9">
      <c r="A56" s="115">
        <v>20</v>
      </c>
      <c r="B56" s="115" t="s">
        <v>21</v>
      </c>
      <c r="C56" s="115" t="s">
        <v>80</v>
      </c>
      <c r="D56" s="116">
        <v>47875</v>
      </c>
      <c r="E56" s="116">
        <v>38164</v>
      </c>
      <c r="F56" s="116">
        <v>331894</v>
      </c>
      <c r="G56" s="116">
        <v>352136</v>
      </c>
      <c r="H56" s="117">
        <v>14.4</v>
      </c>
      <c r="I56" s="117">
        <v>10.8</v>
      </c>
    </row>
    <row r="57" spans="1:9">
      <c r="A57" s="115">
        <v>20</v>
      </c>
      <c r="B57" s="115" t="s">
        <v>21</v>
      </c>
      <c r="C57" s="115" t="s">
        <v>81</v>
      </c>
      <c r="D57" s="116">
        <v>56584</v>
      </c>
      <c r="E57" s="116">
        <v>30935</v>
      </c>
      <c r="F57" s="116">
        <v>331894</v>
      </c>
      <c r="G57" s="116">
        <v>352136</v>
      </c>
      <c r="H57" s="117">
        <v>17</v>
      </c>
      <c r="I57" s="117">
        <v>8.8000000000000007</v>
      </c>
    </row>
    <row r="58" spans="1:9">
      <c r="A58" s="115">
        <v>20</v>
      </c>
      <c r="B58" s="115" t="s">
        <v>21</v>
      </c>
      <c r="C58" s="115" t="s">
        <v>82</v>
      </c>
      <c r="D58" s="116">
        <v>59377</v>
      </c>
      <c r="E58" s="116">
        <v>28739</v>
      </c>
      <c r="F58" s="116">
        <v>331894</v>
      </c>
      <c r="G58" s="116">
        <v>352136</v>
      </c>
      <c r="H58" s="117">
        <v>17.899999999999999</v>
      </c>
      <c r="I58" s="117">
        <v>8.1999999999999993</v>
      </c>
    </row>
    <row r="59" spans="1:9">
      <c r="A59" s="115">
        <v>20</v>
      </c>
      <c r="B59" s="115" t="s">
        <v>21</v>
      </c>
      <c r="C59" s="115" t="s">
        <v>83</v>
      </c>
      <c r="D59" s="116">
        <v>56939</v>
      </c>
      <c r="E59" s="116">
        <v>31457</v>
      </c>
      <c r="F59" s="116">
        <v>331894</v>
      </c>
      <c r="G59" s="116">
        <v>352136</v>
      </c>
      <c r="H59" s="117">
        <v>17.2</v>
      </c>
      <c r="I59" s="117">
        <v>8.9</v>
      </c>
    </row>
    <row r="60" spans="1:9">
      <c r="A60" s="115">
        <v>23</v>
      </c>
      <c r="B60" s="115" t="s">
        <v>19</v>
      </c>
      <c r="C60" s="115" t="s">
        <v>78</v>
      </c>
      <c r="D60" s="116">
        <v>91125</v>
      </c>
      <c r="E60" s="116">
        <v>247028</v>
      </c>
      <c r="F60" s="116">
        <v>553016</v>
      </c>
      <c r="G60" s="116">
        <v>583456</v>
      </c>
      <c r="H60" s="117">
        <v>16.5</v>
      </c>
      <c r="I60" s="117">
        <v>42.3</v>
      </c>
    </row>
    <row r="61" spans="1:9">
      <c r="A61" s="115">
        <v>23</v>
      </c>
      <c r="B61" s="115" t="s">
        <v>19</v>
      </c>
      <c r="C61" s="115" t="s">
        <v>79</v>
      </c>
      <c r="D61" s="116">
        <v>54946</v>
      </c>
      <c r="E61" s="116">
        <v>104726</v>
      </c>
      <c r="F61" s="116">
        <v>553016</v>
      </c>
      <c r="G61" s="116">
        <v>583456</v>
      </c>
      <c r="H61" s="117">
        <v>9.9</v>
      </c>
      <c r="I61" s="117">
        <v>17.899999999999999</v>
      </c>
    </row>
    <row r="62" spans="1:9">
      <c r="A62" s="115">
        <v>23</v>
      </c>
      <c r="B62" s="115" t="s">
        <v>19</v>
      </c>
      <c r="C62" s="115" t="s">
        <v>80</v>
      </c>
      <c r="D62" s="116">
        <v>88029</v>
      </c>
      <c r="E62" s="116">
        <v>71626</v>
      </c>
      <c r="F62" s="116">
        <v>553016</v>
      </c>
      <c r="G62" s="116">
        <v>583456</v>
      </c>
      <c r="H62" s="117">
        <v>15.9</v>
      </c>
      <c r="I62" s="117">
        <v>12.3</v>
      </c>
    </row>
    <row r="63" spans="1:9">
      <c r="A63" s="115">
        <v>23</v>
      </c>
      <c r="B63" s="115" t="s">
        <v>19</v>
      </c>
      <c r="C63" s="115" t="s">
        <v>81</v>
      </c>
      <c r="D63" s="116">
        <v>103465</v>
      </c>
      <c r="E63" s="116">
        <v>56409</v>
      </c>
      <c r="F63" s="116">
        <v>553016</v>
      </c>
      <c r="G63" s="116">
        <v>583456</v>
      </c>
      <c r="H63" s="117">
        <v>18.7</v>
      </c>
      <c r="I63" s="117">
        <v>9.6999999999999993</v>
      </c>
    </row>
    <row r="64" spans="1:9">
      <c r="A64" s="115">
        <v>23</v>
      </c>
      <c r="B64" s="115" t="s">
        <v>19</v>
      </c>
      <c r="C64" s="115" t="s">
        <v>82</v>
      </c>
      <c r="D64" s="116">
        <v>115294</v>
      </c>
      <c r="E64" s="116">
        <v>44329</v>
      </c>
      <c r="F64" s="116">
        <v>553016</v>
      </c>
      <c r="G64" s="116">
        <v>583456</v>
      </c>
      <c r="H64" s="117">
        <v>20.8</v>
      </c>
      <c r="I64" s="117">
        <v>7.6</v>
      </c>
    </row>
    <row r="65" spans="1:9">
      <c r="A65" s="115">
        <v>23</v>
      </c>
      <c r="B65" s="115" t="s">
        <v>19</v>
      </c>
      <c r="C65" s="115" t="s">
        <v>83</v>
      </c>
      <c r="D65" s="116">
        <v>100156</v>
      </c>
      <c r="E65" s="116">
        <v>59337</v>
      </c>
      <c r="F65" s="116">
        <v>553016</v>
      </c>
      <c r="G65" s="116">
        <v>583456</v>
      </c>
      <c r="H65" s="117">
        <v>18.100000000000001</v>
      </c>
      <c r="I65" s="117">
        <v>10.199999999999999</v>
      </c>
    </row>
    <row r="66" spans="1:9">
      <c r="A66" s="115">
        <v>25</v>
      </c>
      <c r="B66" s="115" t="s">
        <v>12</v>
      </c>
      <c r="C66" s="115" t="s">
        <v>78</v>
      </c>
      <c r="D66" s="116">
        <v>134683</v>
      </c>
      <c r="E66" s="116">
        <v>347255</v>
      </c>
      <c r="F66" s="116">
        <v>978162</v>
      </c>
      <c r="G66" s="116">
        <v>1018900</v>
      </c>
      <c r="H66" s="117">
        <v>13.8</v>
      </c>
      <c r="I66" s="117">
        <v>34.1</v>
      </c>
    </row>
    <row r="67" spans="1:9">
      <c r="A67" s="115">
        <v>25</v>
      </c>
      <c r="B67" s="115" t="s">
        <v>12</v>
      </c>
      <c r="C67" s="115" t="s">
        <v>79</v>
      </c>
      <c r="D67" s="116">
        <v>132873</v>
      </c>
      <c r="E67" s="116">
        <v>188535</v>
      </c>
      <c r="F67" s="116">
        <v>978162</v>
      </c>
      <c r="G67" s="116">
        <v>1018900</v>
      </c>
      <c r="H67" s="117">
        <v>13.6</v>
      </c>
      <c r="I67" s="117">
        <v>18.5</v>
      </c>
    </row>
    <row r="68" spans="1:9">
      <c r="A68" s="115">
        <v>25</v>
      </c>
      <c r="B68" s="115" t="s">
        <v>12</v>
      </c>
      <c r="C68" s="115" t="s">
        <v>80</v>
      </c>
      <c r="D68" s="116">
        <v>162781</v>
      </c>
      <c r="E68" s="116">
        <v>121964</v>
      </c>
      <c r="F68" s="116">
        <v>978162</v>
      </c>
      <c r="G68" s="116">
        <v>1018900</v>
      </c>
      <c r="H68" s="117">
        <v>16.600000000000001</v>
      </c>
      <c r="I68" s="117">
        <v>12</v>
      </c>
    </row>
    <row r="69" spans="1:9">
      <c r="A69" s="115">
        <v>25</v>
      </c>
      <c r="B69" s="115" t="s">
        <v>12</v>
      </c>
      <c r="C69" s="115" t="s">
        <v>81</v>
      </c>
      <c r="D69" s="116">
        <v>174010</v>
      </c>
      <c r="E69" s="116">
        <v>135191</v>
      </c>
      <c r="F69" s="116">
        <v>978162</v>
      </c>
      <c r="G69" s="116">
        <v>1018900</v>
      </c>
      <c r="H69" s="117">
        <v>17.8</v>
      </c>
      <c r="I69" s="117">
        <v>13.3</v>
      </c>
    </row>
    <row r="70" spans="1:9">
      <c r="A70" s="115">
        <v>25</v>
      </c>
      <c r="B70" s="115" t="s">
        <v>12</v>
      </c>
      <c r="C70" s="115" t="s">
        <v>82</v>
      </c>
      <c r="D70" s="116">
        <v>183890</v>
      </c>
      <c r="E70" s="116">
        <v>112855</v>
      </c>
      <c r="F70" s="116">
        <v>978162</v>
      </c>
      <c r="G70" s="116">
        <v>1018900</v>
      </c>
      <c r="H70" s="117">
        <v>18.8</v>
      </c>
      <c r="I70" s="117">
        <v>11.1</v>
      </c>
    </row>
    <row r="71" spans="1:9">
      <c r="A71" s="115">
        <v>25</v>
      </c>
      <c r="B71" s="115" t="s">
        <v>12</v>
      </c>
      <c r="C71" s="115" t="s">
        <v>83</v>
      </c>
      <c r="D71" s="116">
        <v>189925</v>
      </c>
      <c r="E71" s="116">
        <v>113099</v>
      </c>
      <c r="F71" s="116">
        <v>978162</v>
      </c>
      <c r="G71" s="116">
        <v>1018900</v>
      </c>
      <c r="H71" s="117">
        <v>19.399999999999999</v>
      </c>
      <c r="I71" s="117">
        <v>11.1</v>
      </c>
    </row>
    <row r="72" spans="1:9">
      <c r="A72" s="115">
        <v>27</v>
      </c>
      <c r="B72" s="115" t="s">
        <v>15</v>
      </c>
      <c r="C72" s="115" t="s">
        <v>78</v>
      </c>
      <c r="D72" s="116">
        <v>27826</v>
      </c>
      <c r="E72" s="116">
        <v>66921</v>
      </c>
      <c r="F72" s="116">
        <v>140830</v>
      </c>
      <c r="G72" s="116">
        <v>150880</v>
      </c>
      <c r="H72" s="117">
        <v>19.8</v>
      </c>
      <c r="I72" s="117">
        <v>44.4</v>
      </c>
    </row>
    <row r="73" spans="1:9">
      <c r="A73" s="115">
        <v>27</v>
      </c>
      <c r="B73" s="115" t="s">
        <v>15</v>
      </c>
      <c r="C73" s="115" t="s">
        <v>79</v>
      </c>
      <c r="D73" s="116">
        <v>19004</v>
      </c>
      <c r="E73" s="116">
        <v>23123</v>
      </c>
      <c r="F73" s="116">
        <v>140830</v>
      </c>
      <c r="G73" s="116">
        <v>150880</v>
      </c>
      <c r="H73" s="117">
        <v>13.5</v>
      </c>
      <c r="I73" s="117">
        <v>15.3</v>
      </c>
    </row>
    <row r="74" spans="1:9">
      <c r="A74" s="115">
        <v>27</v>
      </c>
      <c r="B74" s="115" t="s">
        <v>15</v>
      </c>
      <c r="C74" s="115" t="s">
        <v>80</v>
      </c>
      <c r="D74" s="116">
        <v>18203</v>
      </c>
      <c r="E74" s="116">
        <v>18493</v>
      </c>
      <c r="F74" s="116">
        <v>140830</v>
      </c>
      <c r="G74" s="116">
        <v>150880</v>
      </c>
      <c r="H74" s="117">
        <v>12.9</v>
      </c>
      <c r="I74" s="117">
        <v>12.3</v>
      </c>
    </row>
    <row r="75" spans="1:9">
      <c r="A75" s="115">
        <v>27</v>
      </c>
      <c r="B75" s="115" t="s">
        <v>15</v>
      </c>
      <c r="C75" s="115" t="s">
        <v>81</v>
      </c>
      <c r="D75" s="116">
        <v>27662</v>
      </c>
      <c r="E75" s="116">
        <v>16475</v>
      </c>
      <c r="F75" s="116">
        <v>140830</v>
      </c>
      <c r="G75" s="116">
        <v>150880</v>
      </c>
      <c r="H75" s="117">
        <v>19.600000000000001</v>
      </c>
      <c r="I75" s="117">
        <v>10.9</v>
      </c>
    </row>
    <row r="76" spans="1:9">
      <c r="A76" s="115">
        <v>27</v>
      </c>
      <c r="B76" s="115" t="s">
        <v>15</v>
      </c>
      <c r="C76" s="115" t="s">
        <v>82</v>
      </c>
      <c r="D76" s="116">
        <v>24856</v>
      </c>
      <c r="E76" s="116">
        <v>9759</v>
      </c>
      <c r="F76" s="116">
        <v>140830</v>
      </c>
      <c r="G76" s="116">
        <v>150880</v>
      </c>
      <c r="H76" s="117">
        <v>17.600000000000001</v>
      </c>
      <c r="I76" s="117">
        <v>6.5</v>
      </c>
    </row>
    <row r="77" spans="1:9">
      <c r="A77" s="115">
        <v>27</v>
      </c>
      <c r="B77" s="115" t="s">
        <v>15</v>
      </c>
      <c r="C77" s="115" t="s">
        <v>83</v>
      </c>
      <c r="D77" s="116">
        <v>23279</v>
      </c>
      <c r="E77" s="116">
        <v>16110</v>
      </c>
      <c r="F77" s="116">
        <v>140830</v>
      </c>
      <c r="G77" s="116">
        <v>150880</v>
      </c>
      <c r="H77" s="117">
        <v>16.5</v>
      </c>
      <c r="I77" s="117">
        <v>10.7</v>
      </c>
    </row>
    <row r="78" spans="1:9">
      <c r="A78" s="115">
        <v>41</v>
      </c>
      <c r="B78" s="115" t="s">
        <v>25</v>
      </c>
      <c r="C78" s="115" t="s">
        <v>78</v>
      </c>
      <c r="D78" s="116">
        <v>59712</v>
      </c>
      <c r="E78" s="116">
        <v>178435</v>
      </c>
      <c r="F78" s="116">
        <v>397304</v>
      </c>
      <c r="G78" s="116">
        <v>408529</v>
      </c>
      <c r="H78" s="117">
        <v>15</v>
      </c>
      <c r="I78" s="117">
        <v>43.7</v>
      </c>
    </row>
    <row r="79" spans="1:9">
      <c r="A79" s="115">
        <v>41</v>
      </c>
      <c r="B79" s="115" t="s">
        <v>25</v>
      </c>
      <c r="C79" s="115" t="s">
        <v>79</v>
      </c>
      <c r="D79" s="116">
        <v>47796</v>
      </c>
      <c r="E79" s="116">
        <v>68081</v>
      </c>
      <c r="F79" s="116">
        <v>397304</v>
      </c>
      <c r="G79" s="116">
        <v>408529</v>
      </c>
      <c r="H79" s="117">
        <v>12</v>
      </c>
      <c r="I79" s="117">
        <v>16.7</v>
      </c>
    </row>
    <row r="80" spans="1:9">
      <c r="A80" s="115">
        <v>41</v>
      </c>
      <c r="B80" s="115" t="s">
        <v>25</v>
      </c>
      <c r="C80" s="115" t="s">
        <v>80</v>
      </c>
      <c r="D80" s="116">
        <v>72974</v>
      </c>
      <c r="E80" s="116">
        <v>40368</v>
      </c>
      <c r="F80" s="116">
        <v>397304</v>
      </c>
      <c r="G80" s="116">
        <v>408529</v>
      </c>
      <c r="H80" s="117">
        <v>18.399999999999999</v>
      </c>
      <c r="I80" s="117">
        <v>9.9</v>
      </c>
    </row>
    <row r="81" spans="1:9">
      <c r="A81" s="115">
        <v>41</v>
      </c>
      <c r="B81" s="115" t="s">
        <v>25</v>
      </c>
      <c r="C81" s="115" t="s">
        <v>81</v>
      </c>
      <c r="D81" s="116">
        <v>75373</v>
      </c>
      <c r="E81" s="116">
        <v>36166</v>
      </c>
      <c r="F81" s="116">
        <v>397304</v>
      </c>
      <c r="G81" s="116">
        <v>408529</v>
      </c>
      <c r="H81" s="117">
        <v>19</v>
      </c>
      <c r="I81" s="117">
        <v>8.9</v>
      </c>
    </row>
    <row r="82" spans="1:9">
      <c r="A82" s="115">
        <v>41</v>
      </c>
      <c r="B82" s="115" t="s">
        <v>25</v>
      </c>
      <c r="C82" s="115" t="s">
        <v>82</v>
      </c>
      <c r="D82" s="116">
        <v>70602</v>
      </c>
      <c r="E82" s="116">
        <v>42822</v>
      </c>
      <c r="F82" s="116">
        <v>397304</v>
      </c>
      <c r="G82" s="116">
        <v>408529</v>
      </c>
      <c r="H82" s="117">
        <v>17.8</v>
      </c>
      <c r="I82" s="117">
        <v>10.5</v>
      </c>
    </row>
    <row r="83" spans="1:9">
      <c r="A83" s="115">
        <v>41</v>
      </c>
      <c r="B83" s="115" t="s">
        <v>25</v>
      </c>
      <c r="C83" s="115" t="s">
        <v>83</v>
      </c>
      <c r="D83" s="116">
        <v>70847</v>
      </c>
      <c r="E83" s="116">
        <v>42658</v>
      </c>
      <c r="F83" s="116">
        <v>397304</v>
      </c>
      <c r="G83" s="116">
        <v>408529</v>
      </c>
      <c r="H83" s="117">
        <v>17.8</v>
      </c>
      <c r="I83" s="117">
        <v>10.4</v>
      </c>
    </row>
    <row r="84" spans="1:9">
      <c r="A84" s="115">
        <v>44</v>
      </c>
      <c r="B84" s="115" t="s">
        <v>13</v>
      </c>
      <c r="C84" s="115" t="s">
        <v>78</v>
      </c>
      <c r="D84" s="116">
        <v>59245</v>
      </c>
      <c r="E84" s="116">
        <v>122930</v>
      </c>
      <c r="F84" s="116">
        <v>309953</v>
      </c>
      <c r="G84" s="116">
        <v>336998</v>
      </c>
      <c r="H84" s="117">
        <v>19.100000000000001</v>
      </c>
      <c r="I84" s="117">
        <v>36.5</v>
      </c>
    </row>
    <row r="85" spans="1:9">
      <c r="A85" s="115">
        <v>44</v>
      </c>
      <c r="B85" s="115" t="s">
        <v>13</v>
      </c>
      <c r="C85" s="115" t="s">
        <v>79</v>
      </c>
      <c r="D85" s="116">
        <v>35038</v>
      </c>
      <c r="E85" s="116">
        <v>58611</v>
      </c>
      <c r="F85" s="116">
        <v>309953</v>
      </c>
      <c r="G85" s="116">
        <v>336998</v>
      </c>
      <c r="H85" s="117">
        <v>11.3</v>
      </c>
      <c r="I85" s="117">
        <v>17.399999999999999</v>
      </c>
    </row>
    <row r="86" spans="1:9">
      <c r="A86" s="115">
        <v>44</v>
      </c>
      <c r="B86" s="115" t="s">
        <v>13</v>
      </c>
      <c r="C86" s="115" t="s">
        <v>80</v>
      </c>
      <c r="D86" s="116">
        <v>46367</v>
      </c>
      <c r="E86" s="116">
        <v>45946</v>
      </c>
      <c r="F86" s="116">
        <v>309953</v>
      </c>
      <c r="G86" s="116">
        <v>336998</v>
      </c>
      <c r="H86" s="117">
        <v>15</v>
      </c>
      <c r="I86" s="117">
        <v>13.6</v>
      </c>
    </row>
    <row r="87" spans="1:9">
      <c r="A87" s="115">
        <v>44</v>
      </c>
      <c r="B87" s="115" t="s">
        <v>13</v>
      </c>
      <c r="C87" s="115" t="s">
        <v>81</v>
      </c>
      <c r="D87" s="116">
        <v>54981</v>
      </c>
      <c r="E87" s="116">
        <v>38024</v>
      </c>
      <c r="F87" s="116">
        <v>309953</v>
      </c>
      <c r="G87" s="116">
        <v>336998</v>
      </c>
      <c r="H87" s="117">
        <v>17.7</v>
      </c>
      <c r="I87" s="117">
        <v>11.3</v>
      </c>
    </row>
    <row r="88" spans="1:9">
      <c r="A88" s="115">
        <v>44</v>
      </c>
      <c r="B88" s="115" t="s">
        <v>13</v>
      </c>
      <c r="C88" s="115" t="s">
        <v>82</v>
      </c>
      <c r="D88" s="116">
        <v>63014</v>
      </c>
      <c r="E88" s="116">
        <v>32751</v>
      </c>
      <c r="F88" s="116">
        <v>309953</v>
      </c>
      <c r="G88" s="116">
        <v>336998</v>
      </c>
      <c r="H88" s="117">
        <v>20.3</v>
      </c>
      <c r="I88" s="117">
        <v>9.6999999999999993</v>
      </c>
    </row>
    <row r="89" spans="1:9">
      <c r="A89" s="115">
        <v>44</v>
      </c>
      <c r="B89" s="115" t="s">
        <v>13</v>
      </c>
      <c r="C89" s="115" t="s">
        <v>83</v>
      </c>
      <c r="D89" s="116">
        <v>51308</v>
      </c>
      <c r="E89" s="116">
        <v>38736</v>
      </c>
      <c r="F89" s="116">
        <v>309953</v>
      </c>
      <c r="G89" s="116">
        <v>336998</v>
      </c>
      <c r="H89" s="117">
        <v>16.600000000000001</v>
      </c>
      <c r="I89" s="117">
        <v>11.5</v>
      </c>
    </row>
    <row r="90" spans="1:9">
      <c r="A90" s="115">
        <v>47</v>
      </c>
      <c r="B90" s="115" t="s">
        <v>17</v>
      </c>
      <c r="C90" s="115" t="s">
        <v>78</v>
      </c>
      <c r="D90" s="116">
        <v>73473</v>
      </c>
      <c r="E90" s="116">
        <v>197269</v>
      </c>
      <c r="F90" s="116">
        <v>399478</v>
      </c>
      <c r="G90" s="116">
        <v>406490</v>
      </c>
      <c r="H90" s="117">
        <v>18.399999999999999</v>
      </c>
      <c r="I90" s="117">
        <v>48.5</v>
      </c>
    </row>
    <row r="91" spans="1:9">
      <c r="A91" s="115">
        <v>47</v>
      </c>
      <c r="B91" s="115" t="s">
        <v>17</v>
      </c>
      <c r="C91" s="115" t="s">
        <v>79</v>
      </c>
      <c r="D91" s="116">
        <v>43902</v>
      </c>
      <c r="E91" s="116">
        <v>63249</v>
      </c>
      <c r="F91" s="116">
        <v>399478</v>
      </c>
      <c r="G91" s="116">
        <v>406490</v>
      </c>
      <c r="H91" s="117">
        <v>11</v>
      </c>
      <c r="I91" s="117">
        <v>15.6</v>
      </c>
    </row>
    <row r="92" spans="1:9">
      <c r="A92" s="115">
        <v>47</v>
      </c>
      <c r="B92" s="115" t="s">
        <v>17</v>
      </c>
      <c r="C92" s="115" t="s">
        <v>80</v>
      </c>
      <c r="D92" s="116">
        <v>64708</v>
      </c>
      <c r="E92" s="116">
        <v>42365</v>
      </c>
      <c r="F92" s="116">
        <v>399478</v>
      </c>
      <c r="G92" s="116">
        <v>406490</v>
      </c>
      <c r="H92" s="117">
        <v>16.2</v>
      </c>
      <c r="I92" s="117">
        <v>10.4</v>
      </c>
    </row>
    <row r="93" spans="1:9">
      <c r="A93" s="115">
        <v>47</v>
      </c>
      <c r="B93" s="115" t="s">
        <v>17</v>
      </c>
      <c r="C93" s="115" t="s">
        <v>81</v>
      </c>
      <c r="D93" s="116">
        <v>71150</v>
      </c>
      <c r="E93" s="116">
        <v>35954</v>
      </c>
      <c r="F93" s="116">
        <v>399478</v>
      </c>
      <c r="G93" s="116">
        <v>406490</v>
      </c>
      <c r="H93" s="117">
        <v>17.8</v>
      </c>
      <c r="I93" s="117">
        <v>8.8000000000000007</v>
      </c>
    </row>
    <row r="94" spans="1:9">
      <c r="A94" s="115">
        <v>47</v>
      </c>
      <c r="B94" s="115" t="s">
        <v>17</v>
      </c>
      <c r="C94" s="115" t="s">
        <v>82</v>
      </c>
      <c r="D94" s="116">
        <v>73848</v>
      </c>
      <c r="E94" s="116">
        <v>33011</v>
      </c>
      <c r="F94" s="116">
        <v>399478</v>
      </c>
      <c r="G94" s="116">
        <v>406490</v>
      </c>
      <c r="H94" s="117">
        <v>18.5</v>
      </c>
      <c r="I94" s="117">
        <v>8.1</v>
      </c>
    </row>
    <row r="95" spans="1:9">
      <c r="A95" s="115">
        <v>47</v>
      </c>
      <c r="B95" s="115" t="s">
        <v>17</v>
      </c>
      <c r="C95" s="115" t="s">
        <v>83</v>
      </c>
      <c r="D95" s="116">
        <v>72397</v>
      </c>
      <c r="E95" s="116">
        <v>34642</v>
      </c>
      <c r="F95" s="116">
        <v>399478</v>
      </c>
      <c r="G95" s="116">
        <v>406490</v>
      </c>
      <c r="H95" s="117">
        <v>18.100000000000001</v>
      </c>
      <c r="I95" s="117">
        <v>8.5</v>
      </c>
    </row>
    <row r="96" spans="1:9">
      <c r="A96" s="115">
        <v>50</v>
      </c>
      <c r="B96" s="115" t="s">
        <v>30</v>
      </c>
      <c r="C96" s="115" t="s">
        <v>78</v>
      </c>
      <c r="D96" s="116">
        <v>66654</v>
      </c>
      <c r="E96" s="116">
        <v>150818</v>
      </c>
      <c r="F96" s="116">
        <v>339193</v>
      </c>
      <c r="G96" s="116">
        <v>358253</v>
      </c>
      <c r="H96" s="117">
        <v>19.7</v>
      </c>
      <c r="I96" s="117">
        <v>42.1</v>
      </c>
    </row>
    <row r="97" spans="1:9">
      <c r="A97" s="115">
        <v>50</v>
      </c>
      <c r="B97" s="115" t="s">
        <v>30</v>
      </c>
      <c r="C97" s="115" t="s">
        <v>79</v>
      </c>
      <c r="D97" s="116">
        <v>41782</v>
      </c>
      <c r="E97" s="116">
        <v>62085</v>
      </c>
      <c r="F97" s="116">
        <v>339193</v>
      </c>
      <c r="G97" s="116">
        <v>358253</v>
      </c>
      <c r="H97" s="117">
        <v>12.3</v>
      </c>
      <c r="I97" s="117">
        <v>17.3</v>
      </c>
    </row>
    <row r="98" spans="1:9">
      <c r="A98" s="115">
        <v>50</v>
      </c>
      <c r="B98" s="115" t="s">
        <v>30</v>
      </c>
      <c r="C98" s="115" t="s">
        <v>80</v>
      </c>
      <c r="D98" s="116">
        <v>46343</v>
      </c>
      <c r="E98" s="116">
        <v>41798</v>
      </c>
      <c r="F98" s="116">
        <v>339193</v>
      </c>
      <c r="G98" s="116">
        <v>358253</v>
      </c>
      <c r="H98" s="117">
        <v>13.7</v>
      </c>
      <c r="I98" s="117">
        <v>11.7</v>
      </c>
    </row>
    <row r="99" spans="1:9">
      <c r="A99" s="115">
        <v>50</v>
      </c>
      <c r="B99" s="115" t="s">
        <v>30</v>
      </c>
      <c r="C99" s="115" t="s">
        <v>81</v>
      </c>
      <c r="D99" s="116">
        <v>68625</v>
      </c>
      <c r="E99" s="116">
        <v>40709</v>
      </c>
      <c r="F99" s="116">
        <v>339193</v>
      </c>
      <c r="G99" s="116">
        <v>358253</v>
      </c>
      <c r="H99" s="117">
        <v>20.2</v>
      </c>
      <c r="I99" s="117">
        <v>11.4</v>
      </c>
    </row>
    <row r="100" spans="1:9">
      <c r="A100" s="115">
        <v>50</v>
      </c>
      <c r="B100" s="115" t="s">
        <v>30</v>
      </c>
      <c r="C100" s="115" t="s">
        <v>82</v>
      </c>
      <c r="D100" s="116">
        <v>53749</v>
      </c>
      <c r="E100" s="116">
        <v>28971</v>
      </c>
      <c r="F100" s="116">
        <v>339193</v>
      </c>
      <c r="G100" s="116">
        <v>358253</v>
      </c>
      <c r="H100" s="117">
        <v>15.8</v>
      </c>
      <c r="I100" s="117">
        <v>8.1</v>
      </c>
    </row>
    <row r="101" spans="1:9">
      <c r="A101" s="115">
        <v>50</v>
      </c>
      <c r="B101" s="115" t="s">
        <v>30</v>
      </c>
      <c r="C101" s="115" t="s">
        <v>83</v>
      </c>
      <c r="D101" s="116">
        <v>62039</v>
      </c>
      <c r="E101" s="116">
        <v>33872</v>
      </c>
      <c r="F101" s="116">
        <v>339193</v>
      </c>
      <c r="G101" s="116">
        <v>358253</v>
      </c>
      <c r="H101" s="117">
        <v>18.3</v>
      </c>
      <c r="I101" s="117">
        <v>9.5</v>
      </c>
    </row>
    <row r="102" spans="1:9">
      <c r="A102" s="115">
        <v>52</v>
      </c>
      <c r="B102" s="115" t="s">
        <v>33</v>
      </c>
      <c r="C102" s="115" t="s">
        <v>78</v>
      </c>
      <c r="D102" s="116">
        <v>72885</v>
      </c>
      <c r="E102" s="116">
        <v>232991</v>
      </c>
      <c r="F102" s="116">
        <v>617814</v>
      </c>
      <c r="G102" s="116">
        <v>632172</v>
      </c>
      <c r="H102" s="117">
        <v>11.8</v>
      </c>
      <c r="I102" s="117">
        <v>36.9</v>
      </c>
    </row>
    <row r="103" spans="1:9">
      <c r="A103" s="115">
        <v>52</v>
      </c>
      <c r="B103" s="115" t="s">
        <v>33</v>
      </c>
      <c r="C103" s="115" t="s">
        <v>79</v>
      </c>
      <c r="D103" s="116">
        <v>68834</v>
      </c>
      <c r="E103" s="116">
        <v>121079</v>
      </c>
      <c r="F103" s="116">
        <v>617814</v>
      </c>
      <c r="G103" s="116">
        <v>632172</v>
      </c>
      <c r="H103" s="117">
        <v>11.1</v>
      </c>
      <c r="I103" s="117">
        <v>19.2</v>
      </c>
    </row>
    <row r="104" spans="1:9">
      <c r="A104" s="115">
        <v>52</v>
      </c>
      <c r="B104" s="115" t="s">
        <v>33</v>
      </c>
      <c r="C104" s="115" t="s">
        <v>80</v>
      </c>
      <c r="D104" s="116">
        <v>106073</v>
      </c>
      <c r="E104" s="116">
        <v>81707</v>
      </c>
      <c r="F104" s="116">
        <v>617814</v>
      </c>
      <c r="G104" s="116">
        <v>632172</v>
      </c>
      <c r="H104" s="117">
        <v>17.2</v>
      </c>
      <c r="I104" s="117">
        <v>12.9</v>
      </c>
    </row>
    <row r="105" spans="1:9">
      <c r="A105" s="115">
        <v>52</v>
      </c>
      <c r="B105" s="115" t="s">
        <v>33</v>
      </c>
      <c r="C105" s="115" t="s">
        <v>81</v>
      </c>
      <c r="D105" s="116">
        <v>123470</v>
      </c>
      <c r="E105" s="116">
        <v>65343</v>
      </c>
      <c r="F105" s="116">
        <v>617814</v>
      </c>
      <c r="G105" s="116">
        <v>632172</v>
      </c>
      <c r="H105" s="117">
        <v>20</v>
      </c>
      <c r="I105" s="117">
        <v>10.3</v>
      </c>
    </row>
    <row r="106" spans="1:9">
      <c r="A106" s="115">
        <v>52</v>
      </c>
      <c r="B106" s="115" t="s">
        <v>33</v>
      </c>
      <c r="C106" s="115" t="s">
        <v>82</v>
      </c>
      <c r="D106" s="116">
        <v>138637</v>
      </c>
      <c r="E106" s="116">
        <v>58202</v>
      </c>
      <c r="F106" s="116">
        <v>617814</v>
      </c>
      <c r="G106" s="116">
        <v>632172</v>
      </c>
      <c r="H106" s="117">
        <v>22.4</v>
      </c>
      <c r="I106" s="117">
        <v>9.1999999999999993</v>
      </c>
    </row>
    <row r="107" spans="1:9">
      <c r="A107" s="115">
        <v>52</v>
      </c>
      <c r="B107" s="115" t="s">
        <v>33</v>
      </c>
      <c r="C107" s="115" t="s">
        <v>83</v>
      </c>
      <c r="D107" s="116">
        <v>107915</v>
      </c>
      <c r="E107" s="116">
        <v>72849</v>
      </c>
      <c r="F107" s="116">
        <v>617814</v>
      </c>
      <c r="G107" s="116">
        <v>632172</v>
      </c>
      <c r="H107" s="117">
        <v>17.5</v>
      </c>
      <c r="I107" s="117">
        <v>11.5</v>
      </c>
    </row>
    <row r="108" spans="1:9">
      <c r="A108" s="115">
        <v>54</v>
      </c>
      <c r="B108" s="115" t="s">
        <v>66</v>
      </c>
      <c r="C108" s="115" t="s">
        <v>78</v>
      </c>
      <c r="D108" s="116">
        <v>90309</v>
      </c>
      <c r="E108" s="116">
        <v>229655</v>
      </c>
      <c r="F108" s="116">
        <v>453235</v>
      </c>
      <c r="G108" s="116">
        <v>478534</v>
      </c>
      <c r="H108" s="117">
        <v>19.899999999999999</v>
      </c>
      <c r="I108" s="117">
        <v>48</v>
      </c>
    </row>
    <row r="109" spans="1:9">
      <c r="A109" s="115">
        <v>54</v>
      </c>
      <c r="B109" s="115" t="s">
        <v>66</v>
      </c>
      <c r="C109" s="115" t="s">
        <v>79</v>
      </c>
      <c r="D109" s="116">
        <v>54996</v>
      </c>
      <c r="E109" s="116">
        <v>67697</v>
      </c>
      <c r="F109" s="116">
        <v>453235</v>
      </c>
      <c r="G109" s="116">
        <v>478534</v>
      </c>
      <c r="H109" s="117">
        <v>12.1</v>
      </c>
      <c r="I109" s="117">
        <v>14.1</v>
      </c>
    </row>
    <row r="110" spans="1:9">
      <c r="A110" s="115">
        <v>54</v>
      </c>
      <c r="B110" s="115" t="s">
        <v>66</v>
      </c>
      <c r="C110" s="115" t="s">
        <v>80</v>
      </c>
      <c r="D110" s="116">
        <v>73221</v>
      </c>
      <c r="E110" s="116">
        <v>50242</v>
      </c>
      <c r="F110" s="116">
        <v>453235</v>
      </c>
      <c r="G110" s="116">
        <v>478534</v>
      </c>
      <c r="H110" s="117">
        <v>16.2</v>
      </c>
      <c r="I110" s="117">
        <v>10.5</v>
      </c>
    </row>
    <row r="111" spans="1:9">
      <c r="A111" s="115">
        <v>54</v>
      </c>
      <c r="B111" s="115" t="s">
        <v>66</v>
      </c>
      <c r="C111" s="115" t="s">
        <v>81</v>
      </c>
      <c r="D111" s="116">
        <v>81946</v>
      </c>
      <c r="E111" s="116">
        <v>39146</v>
      </c>
      <c r="F111" s="116">
        <v>453235</v>
      </c>
      <c r="G111" s="116">
        <v>478534</v>
      </c>
      <c r="H111" s="117">
        <v>18.100000000000001</v>
      </c>
      <c r="I111" s="117">
        <v>8.1999999999999993</v>
      </c>
    </row>
    <row r="112" spans="1:9">
      <c r="A112" s="115">
        <v>54</v>
      </c>
      <c r="B112" s="115" t="s">
        <v>66</v>
      </c>
      <c r="C112" s="115" t="s">
        <v>82</v>
      </c>
      <c r="D112" s="116">
        <v>81772</v>
      </c>
      <c r="E112" s="116">
        <v>40459</v>
      </c>
      <c r="F112" s="116">
        <v>453235</v>
      </c>
      <c r="G112" s="116">
        <v>478534</v>
      </c>
      <c r="H112" s="117">
        <v>18</v>
      </c>
      <c r="I112" s="117">
        <v>8.5</v>
      </c>
    </row>
    <row r="113" spans="1:9">
      <c r="A113" s="115">
        <v>54</v>
      </c>
      <c r="B113" s="115" t="s">
        <v>66</v>
      </c>
      <c r="C113" s="115" t="s">
        <v>83</v>
      </c>
      <c r="D113" s="116">
        <v>70990</v>
      </c>
      <c r="E113" s="116">
        <v>51335</v>
      </c>
      <c r="F113" s="116">
        <v>453235</v>
      </c>
      <c r="G113" s="116">
        <v>478534</v>
      </c>
      <c r="H113" s="117">
        <v>15.7</v>
      </c>
      <c r="I113" s="117">
        <v>10.7</v>
      </c>
    </row>
    <row r="114" spans="1:9">
      <c r="A114" s="115">
        <v>63</v>
      </c>
      <c r="B114" s="115" t="s">
        <v>60</v>
      </c>
      <c r="C114" s="115" t="s">
        <v>78</v>
      </c>
      <c r="D114" s="116">
        <v>35173</v>
      </c>
      <c r="E114" s="116">
        <v>76237</v>
      </c>
      <c r="F114" s="116">
        <v>197374</v>
      </c>
      <c r="G114" s="116">
        <v>212851</v>
      </c>
      <c r="H114" s="117">
        <v>17.8</v>
      </c>
      <c r="I114" s="117">
        <v>35.799999999999997</v>
      </c>
    </row>
    <row r="115" spans="1:9">
      <c r="A115" s="115">
        <v>63</v>
      </c>
      <c r="B115" s="115" t="s">
        <v>60</v>
      </c>
      <c r="C115" s="115" t="s">
        <v>79</v>
      </c>
      <c r="D115" s="116">
        <v>22416</v>
      </c>
      <c r="E115" s="116">
        <v>42628</v>
      </c>
      <c r="F115" s="116">
        <v>197374</v>
      </c>
      <c r="G115" s="116">
        <v>212851</v>
      </c>
      <c r="H115" s="117">
        <v>11.4</v>
      </c>
      <c r="I115" s="117">
        <v>20</v>
      </c>
    </row>
    <row r="116" spans="1:9">
      <c r="A116" s="115">
        <v>63</v>
      </c>
      <c r="B116" s="115" t="s">
        <v>60</v>
      </c>
      <c r="C116" s="115" t="s">
        <v>80</v>
      </c>
      <c r="D116" s="116">
        <v>27365</v>
      </c>
      <c r="E116" s="116">
        <v>27157</v>
      </c>
      <c r="F116" s="116">
        <v>197374</v>
      </c>
      <c r="G116" s="116">
        <v>212851</v>
      </c>
      <c r="H116" s="117">
        <v>13.9</v>
      </c>
      <c r="I116" s="117">
        <v>12.8</v>
      </c>
    </row>
    <row r="117" spans="1:9">
      <c r="A117" s="115">
        <v>63</v>
      </c>
      <c r="B117" s="115" t="s">
        <v>60</v>
      </c>
      <c r="C117" s="115" t="s">
        <v>81</v>
      </c>
      <c r="D117" s="116">
        <v>39421</v>
      </c>
      <c r="E117" s="116">
        <v>20635</v>
      </c>
      <c r="F117" s="116">
        <v>197374</v>
      </c>
      <c r="G117" s="116">
        <v>212851</v>
      </c>
      <c r="H117" s="117">
        <v>20</v>
      </c>
      <c r="I117" s="117">
        <v>9.6999999999999993</v>
      </c>
    </row>
    <row r="118" spans="1:9">
      <c r="A118" s="115">
        <v>63</v>
      </c>
      <c r="B118" s="115" t="s">
        <v>60</v>
      </c>
      <c r="C118" s="115" t="s">
        <v>82</v>
      </c>
      <c r="D118" s="116">
        <v>37985</v>
      </c>
      <c r="E118" s="116">
        <v>21449</v>
      </c>
      <c r="F118" s="116">
        <v>197374</v>
      </c>
      <c r="G118" s="116">
        <v>212851</v>
      </c>
      <c r="H118" s="117">
        <v>19.2</v>
      </c>
      <c r="I118" s="117">
        <v>10.1</v>
      </c>
    </row>
    <row r="119" spans="1:9">
      <c r="A119" s="115">
        <v>63</v>
      </c>
      <c r="B119" s="115" t="s">
        <v>60</v>
      </c>
      <c r="C119" s="115" t="s">
        <v>83</v>
      </c>
      <c r="D119" s="116">
        <v>35015</v>
      </c>
      <c r="E119" s="116">
        <v>24745</v>
      </c>
      <c r="F119" s="116">
        <v>197374</v>
      </c>
      <c r="G119" s="116">
        <v>212851</v>
      </c>
      <c r="H119" s="117">
        <v>17.7</v>
      </c>
      <c r="I119" s="117">
        <v>11.6</v>
      </c>
    </row>
    <row r="120" spans="1:9">
      <c r="A120" s="115">
        <v>66</v>
      </c>
      <c r="B120" s="115" t="s">
        <v>20</v>
      </c>
      <c r="C120" s="115" t="s">
        <v>78</v>
      </c>
      <c r="D120" s="116">
        <v>49663</v>
      </c>
      <c r="E120" s="116">
        <v>150061</v>
      </c>
      <c r="F120" s="116">
        <v>330632</v>
      </c>
      <c r="G120" s="116">
        <v>367304</v>
      </c>
      <c r="H120" s="117">
        <v>15</v>
      </c>
      <c r="I120" s="117">
        <v>40.9</v>
      </c>
    </row>
    <row r="121" spans="1:9">
      <c r="A121" s="115">
        <v>66</v>
      </c>
      <c r="B121" s="115" t="s">
        <v>20</v>
      </c>
      <c r="C121" s="115" t="s">
        <v>79</v>
      </c>
      <c r="D121" s="116">
        <v>32806</v>
      </c>
      <c r="E121" s="116">
        <v>66842</v>
      </c>
      <c r="F121" s="116">
        <v>330632</v>
      </c>
      <c r="G121" s="116">
        <v>367304</v>
      </c>
      <c r="H121" s="117">
        <v>9.9</v>
      </c>
      <c r="I121" s="117">
        <v>18.2</v>
      </c>
    </row>
    <row r="122" spans="1:9">
      <c r="A122" s="115">
        <v>66</v>
      </c>
      <c r="B122" s="115" t="s">
        <v>20</v>
      </c>
      <c r="C122" s="115" t="s">
        <v>80</v>
      </c>
      <c r="D122" s="116">
        <v>63806</v>
      </c>
      <c r="E122" s="116">
        <v>40886</v>
      </c>
      <c r="F122" s="116">
        <v>330632</v>
      </c>
      <c r="G122" s="116">
        <v>367304</v>
      </c>
      <c r="H122" s="117">
        <v>19.3</v>
      </c>
      <c r="I122" s="117">
        <v>11.1</v>
      </c>
    </row>
    <row r="123" spans="1:9">
      <c r="A123" s="115">
        <v>66</v>
      </c>
      <c r="B123" s="115" t="s">
        <v>20</v>
      </c>
      <c r="C123" s="115" t="s">
        <v>81</v>
      </c>
      <c r="D123" s="116">
        <v>68596</v>
      </c>
      <c r="E123" s="116">
        <v>36340</v>
      </c>
      <c r="F123" s="116">
        <v>330632</v>
      </c>
      <c r="G123" s="116">
        <v>367304</v>
      </c>
      <c r="H123" s="117">
        <v>20.7</v>
      </c>
      <c r="I123" s="117">
        <v>9.9</v>
      </c>
    </row>
    <row r="124" spans="1:9">
      <c r="A124" s="115">
        <v>66</v>
      </c>
      <c r="B124" s="115" t="s">
        <v>20</v>
      </c>
      <c r="C124" s="115" t="s">
        <v>82</v>
      </c>
      <c r="D124" s="116">
        <v>58924</v>
      </c>
      <c r="E124" s="116">
        <v>31524</v>
      </c>
      <c r="F124" s="116">
        <v>330632</v>
      </c>
      <c r="G124" s="116">
        <v>367304</v>
      </c>
      <c r="H124" s="117">
        <v>17.8</v>
      </c>
      <c r="I124" s="117">
        <v>8.6</v>
      </c>
    </row>
    <row r="125" spans="1:9">
      <c r="A125" s="115">
        <v>66</v>
      </c>
      <c r="B125" s="115" t="s">
        <v>20</v>
      </c>
      <c r="C125" s="115" t="s">
        <v>83</v>
      </c>
      <c r="D125" s="116">
        <v>56837</v>
      </c>
      <c r="E125" s="116">
        <v>41651</v>
      </c>
      <c r="F125" s="116">
        <v>330632</v>
      </c>
      <c r="G125" s="116">
        <v>367304</v>
      </c>
      <c r="H125" s="117">
        <v>17.2</v>
      </c>
      <c r="I125" s="117">
        <v>11.3</v>
      </c>
    </row>
    <row r="126" spans="1:9">
      <c r="A126" s="115">
        <v>68</v>
      </c>
      <c r="B126" s="115" t="s">
        <v>24</v>
      </c>
      <c r="C126" s="115" t="s">
        <v>78</v>
      </c>
      <c r="D126" s="116">
        <v>133242</v>
      </c>
      <c r="E126" s="116">
        <v>307975</v>
      </c>
      <c r="F126" s="116">
        <v>716634</v>
      </c>
      <c r="G126" s="116">
        <v>757818</v>
      </c>
      <c r="H126" s="117">
        <v>18.600000000000001</v>
      </c>
      <c r="I126" s="117">
        <v>40.6</v>
      </c>
    </row>
    <row r="127" spans="1:9">
      <c r="A127" s="115">
        <v>68</v>
      </c>
      <c r="B127" s="115" t="s">
        <v>24</v>
      </c>
      <c r="C127" s="115" t="s">
        <v>79</v>
      </c>
      <c r="D127" s="116">
        <v>77517</v>
      </c>
      <c r="E127" s="116">
        <v>129503</v>
      </c>
      <c r="F127" s="116">
        <v>716634</v>
      </c>
      <c r="G127" s="116">
        <v>757818</v>
      </c>
      <c r="H127" s="117">
        <v>10.8</v>
      </c>
      <c r="I127" s="117">
        <v>17.100000000000001</v>
      </c>
    </row>
    <row r="128" spans="1:9">
      <c r="A128" s="115">
        <v>68</v>
      </c>
      <c r="B128" s="115" t="s">
        <v>24</v>
      </c>
      <c r="C128" s="115" t="s">
        <v>80</v>
      </c>
      <c r="D128" s="116">
        <v>124054</v>
      </c>
      <c r="E128" s="116">
        <v>82235</v>
      </c>
      <c r="F128" s="116">
        <v>716634</v>
      </c>
      <c r="G128" s="116">
        <v>757818</v>
      </c>
      <c r="H128" s="117">
        <v>17.3</v>
      </c>
      <c r="I128" s="117">
        <v>10.9</v>
      </c>
    </row>
    <row r="129" spans="1:9">
      <c r="A129" s="115">
        <v>68</v>
      </c>
      <c r="B129" s="115" t="s">
        <v>24</v>
      </c>
      <c r="C129" s="115" t="s">
        <v>81</v>
      </c>
      <c r="D129" s="116">
        <v>143673</v>
      </c>
      <c r="E129" s="116">
        <v>81839</v>
      </c>
      <c r="F129" s="116">
        <v>716634</v>
      </c>
      <c r="G129" s="116">
        <v>757818</v>
      </c>
      <c r="H129" s="117">
        <v>20</v>
      </c>
      <c r="I129" s="117">
        <v>10.8</v>
      </c>
    </row>
    <row r="130" spans="1:9">
      <c r="A130" s="115">
        <v>68</v>
      </c>
      <c r="B130" s="115" t="s">
        <v>24</v>
      </c>
      <c r="C130" s="115" t="s">
        <v>82</v>
      </c>
      <c r="D130" s="116">
        <v>114962</v>
      </c>
      <c r="E130" s="116">
        <v>72807</v>
      </c>
      <c r="F130" s="116">
        <v>716634</v>
      </c>
      <c r="G130" s="116">
        <v>757818</v>
      </c>
      <c r="H130" s="117">
        <v>16</v>
      </c>
      <c r="I130" s="117">
        <v>9.6</v>
      </c>
    </row>
    <row r="131" spans="1:9">
      <c r="A131" s="115">
        <v>68</v>
      </c>
      <c r="B131" s="115" t="s">
        <v>24</v>
      </c>
      <c r="C131" s="115" t="s">
        <v>83</v>
      </c>
      <c r="D131" s="116">
        <v>123186</v>
      </c>
      <c r="E131" s="116">
        <v>83460</v>
      </c>
      <c r="F131" s="116">
        <v>716634</v>
      </c>
      <c r="G131" s="116">
        <v>757818</v>
      </c>
      <c r="H131" s="117">
        <v>17.2</v>
      </c>
      <c r="I131" s="117">
        <v>11</v>
      </c>
    </row>
    <row r="132" spans="1:9">
      <c r="A132" s="115">
        <v>70</v>
      </c>
      <c r="B132" s="115" t="s">
        <v>31</v>
      </c>
      <c r="C132" s="115" t="s">
        <v>78</v>
      </c>
      <c r="D132" s="116">
        <v>38249</v>
      </c>
      <c r="E132" s="116">
        <v>102229</v>
      </c>
      <c r="F132" s="116">
        <v>279070</v>
      </c>
      <c r="G132" s="116">
        <v>280291</v>
      </c>
      <c r="H132" s="117">
        <v>13.7</v>
      </c>
      <c r="I132" s="117">
        <v>36.5</v>
      </c>
    </row>
    <row r="133" spans="1:9">
      <c r="A133" s="115">
        <v>70</v>
      </c>
      <c r="B133" s="115" t="s">
        <v>31</v>
      </c>
      <c r="C133" s="115" t="s">
        <v>79</v>
      </c>
      <c r="D133" s="116">
        <v>26389</v>
      </c>
      <c r="E133" s="116">
        <v>58609</v>
      </c>
      <c r="F133" s="116">
        <v>279070</v>
      </c>
      <c r="G133" s="116">
        <v>280291</v>
      </c>
      <c r="H133" s="117">
        <v>9.5</v>
      </c>
      <c r="I133" s="117">
        <v>20.9</v>
      </c>
    </row>
    <row r="134" spans="1:9">
      <c r="A134" s="115">
        <v>70</v>
      </c>
      <c r="B134" s="115" t="s">
        <v>31</v>
      </c>
      <c r="C134" s="115" t="s">
        <v>80</v>
      </c>
      <c r="D134" s="116">
        <v>45865</v>
      </c>
      <c r="E134" s="116">
        <v>43328</v>
      </c>
      <c r="F134" s="116">
        <v>279070</v>
      </c>
      <c r="G134" s="116">
        <v>280291</v>
      </c>
      <c r="H134" s="117">
        <v>16.399999999999999</v>
      </c>
      <c r="I134" s="117">
        <v>15.5</v>
      </c>
    </row>
    <row r="135" spans="1:9">
      <c r="A135" s="115">
        <v>70</v>
      </c>
      <c r="B135" s="115" t="s">
        <v>31</v>
      </c>
      <c r="C135" s="115" t="s">
        <v>81</v>
      </c>
      <c r="D135" s="116">
        <v>54015</v>
      </c>
      <c r="E135" s="116">
        <v>23309</v>
      </c>
      <c r="F135" s="116">
        <v>279070</v>
      </c>
      <c r="G135" s="116">
        <v>280291</v>
      </c>
      <c r="H135" s="117">
        <v>19.399999999999999</v>
      </c>
      <c r="I135" s="117">
        <v>8.3000000000000007</v>
      </c>
    </row>
    <row r="136" spans="1:9">
      <c r="A136" s="115">
        <v>70</v>
      </c>
      <c r="B136" s="115" t="s">
        <v>31</v>
      </c>
      <c r="C136" s="115" t="s">
        <v>82</v>
      </c>
      <c r="D136" s="116">
        <v>63326</v>
      </c>
      <c r="E136" s="116">
        <v>21262</v>
      </c>
      <c r="F136" s="116">
        <v>279070</v>
      </c>
      <c r="G136" s="116">
        <v>280291</v>
      </c>
      <c r="H136" s="117">
        <v>22.7</v>
      </c>
      <c r="I136" s="117">
        <v>7.6</v>
      </c>
    </row>
    <row r="137" spans="1:9">
      <c r="A137" s="115">
        <v>70</v>
      </c>
      <c r="B137" s="115" t="s">
        <v>31</v>
      </c>
      <c r="C137" s="115" t="s">
        <v>83</v>
      </c>
      <c r="D137" s="116">
        <v>51227</v>
      </c>
      <c r="E137" s="116">
        <v>31554</v>
      </c>
      <c r="F137" s="116">
        <v>279070</v>
      </c>
      <c r="G137" s="116">
        <v>280291</v>
      </c>
      <c r="H137" s="117">
        <v>18.399999999999999</v>
      </c>
      <c r="I137" s="117">
        <v>11.3</v>
      </c>
    </row>
    <row r="138" spans="1:9">
      <c r="A138" s="115">
        <v>73</v>
      </c>
      <c r="B138" s="115" t="s">
        <v>35</v>
      </c>
      <c r="C138" s="115" t="s">
        <v>78</v>
      </c>
      <c r="D138" s="116">
        <v>82727</v>
      </c>
      <c r="E138" s="116">
        <v>211480</v>
      </c>
      <c r="F138" s="116">
        <v>464390</v>
      </c>
      <c r="G138" s="116">
        <v>490008</v>
      </c>
      <c r="H138" s="117">
        <v>17.8</v>
      </c>
      <c r="I138" s="117">
        <v>43.2</v>
      </c>
    </row>
    <row r="139" spans="1:9">
      <c r="A139" s="115">
        <v>73</v>
      </c>
      <c r="B139" s="115" t="s">
        <v>35</v>
      </c>
      <c r="C139" s="115" t="s">
        <v>79</v>
      </c>
      <c r="D139" s="116">
        <v>57566</v>
      </c>
      <c r="E139" s="116">
        <v>74475</v>
      </c>
      <c r="F139" s="116">
        <v>464390</v>
      </c>
      <c r="G139" s="116">
        <v>490008</v>
      </c>
      <c r="H139" s="117">
        <v>12.4</v>
      </c>
      <c r="I139" s="117">
        <v>15.2</v>
      </c>
    </row>
    <row r="140" spans="1:9">
      <c r="A140" s="115">
        <v>73</v>
      </c>
      <c r="B140" s="115" t="s">
        <v>35</v>
      </c>
      <c r="C140" s="115" t="s">
        <v>80</v>
      </c>
      <c r="D140" s="116">
        <v>80519</v>
      </c>
      <c r="E140" s="116">
        <v>64559</v>
      </c>
      <c r="F140" s="116">
        <v>464390</v>
      </c>
      <c r="G140" s="116">
        <v>490008</v>
      </c>
      <c r="H140" s="117">
        <v>17.3</v>
      </c>
      <c r="I140" s="117">
        <v>13.2</v>
      </c>
    </row>
    <row r="141" spans="1:9">
      <c r="A141" s="115">
        <v>73</v>
      </c>
      <c r="B141" s="115" t="s">
        <v>35</v>
      </c>
      <c r="C141" s="115" t="s">
        <v>81</v>
      </c>
      <c r="D141" s="116">
        <v>77956</v>
      </c>
      <c r="E141" s="116">
        <v>46079</v>
      </c>
      <c r="F141" s="116">
        <v>464390</v>
      </c>
      <c r="G141" s="116">
        <v>490008</v>
      </c>
      <c r="H141" s="117">
        <v>16.8</v>
      </c>
      <c r="I141" s="117">
        <v>9.4</v>
      </c>
    </row>
    <row r="142" spans="1:9">
      <c r="A142" s="115">
        <v>73</v>
      </c>
      <c r="B142" s="115" t="s">
        <v>35</v>
      </c>
      <c r="C142" s="115" t="s">
        <v>82</v>
      </c>
      <c r="D142" s="116">
        <v>88737</v>
      </c>
      <c r="E142" s="116">
        <v>43427</v>
      </c>
      <c r="F142" s="116">
        <v>464390</v>
      </c>
      <c r="G142" s="116">
        <v>490008</v>
      </c>
      <c r="H142" s="117">
        <v>19.100000000000001</v>
      </c>
      <c r="I142" s="117">
        <v>8.9</v>
      </c>
    </row>
    <row r="143" spans="1:9">
      <c r="A143" s="115">
        <v>73</v>
      </c>
      <c r="B143" s="115" t="s">
        <v>35</v>
      </c>
      <c r="C143" s="115" t="s">
        <v>83</v>
      </c>
      <c r="D143" s="116">
        <v>76884</v>
      </c>
      <c r="E143" s="116">
        <v>49988</v>
      </c>
      <c r="F143" s="116">
        <v>464390</v>
      </c>
      <c r="G143" s="116">
        <v>490008</v>
      </c>
      <c r="H143" s="117">
        <v>16.600000000000001</v>
      </c>
      <c r="I143" s="117">
        <v>10.199999999999999</v>
      </c>
    </row>
    <row r="144" spans="1:9">
      <c r="A144" s="115">
        <v>76</v>
      </c>
      <c r="B144" s="115" t="s">
        <v>65</v>
      </c>
      <c r="C144" s="115" t="s">
        <v>78</v>
      </c>
      <c r="D144" s="116">
        <v>275421</v>
      </c>
      <c r="E144" s="116">
        <v>639283</v>
      </c>
      <c r="F144" s="116">
        <v>1615484</v>
      </c>
      <c r="G144" s="116">
        <v>1826993</v>
      </c>
      <c r="H144" s="117">
        <v>17</v>
      </c>
      <c r="I144" s="117">
        <v>35</v>
      </c>
    </row>
    <row r="145" spans="1:9">
      <c r="A145" s="115">
        <v>76</v>
      </c>
      <c r="B145" s="115" t="s">
        <v>65</v>
      </c>
      <c r="C145" s="115" t="s">
        <v>79</v>
      </c>
      <c r="D145" s="116">
        <v>203297</v>
      </c>
      <c r="E145" s="116">
        <v>351865</v>
      </c>
      <c r="F145" s="116">
        <v>1615484</v>
      </c>
      <c r="G145" s="116">
        <v>1826993</v>
      </c>
      <c r="H145" s="117">
        <v>12.6</v>
      </c>
      <c r="I145" s="117">
        <v>19.3</v>
      </c>
    </row>
    <row r="146" spans="1:9">
      <c r="A146" s="115">
        <v>76</v>
      </c>
      <c r="B146" s="115" t="s">
        <v>65</v>
      </c>
      <c r="C146" s="115" t="s">
        <v>80</v>
      </c>
      <c r="D146" s="116">
        <v>226521</v>
      </c>
      <c r="E146" s="116">
        <v>229714</v>
      </c>
      <c r="F146" s="116">
        <v>1615484</v>
      </c>
      <c r="G146" s="116">
        <v>1826993</v>
      </c>
      <c r="H146" s="117">
        <v>14</v>
      </c>
      <c r="I146" s="117">
        <v>12.6</v>
      </c>
    </row>
    <row r="147" spans="1:9">
      <c r="A147" s="115">
        <v>76</v>
      </c>
      <c r="B147" s="115" t="s">
        <v>65</v>
      </c>
      <c r="C147" s="115" t="s">
        <v>81</v>
      </c>
      <c r="D147" s="116">
        <v>300515</v>
      </c>
      <c r="E147" s="116">
        <v>207501</v>
      </c>
      <c r="F147" s="116">
        <v>1615484</v>
      </c>
      <c r="G147" s="116">
        <v>1826993</v>
      </c>
      <c r="H147" s="117">
        <v>18.600000000000001</v>
      </c>
      <c r="I147" s="117">
        <v>11.4</v>
      </c>
    </row>
    <row r="148" spans="1:9">
      <c r="A148" s="115">
        <v>76</v>
      </c>
      <c r="B148" s="115" t="s">
        <v>65</v>
      </c>
      <c r="C148" s="115" t="s">
        <v>82</v>
      </c>
      <c r="D148" s="116">
        <v>305085</v>
      </c>
      <c r="E148" s="116">
        <v>198111</v>
      </c>
      <c r="F148" s="116">
        <v>1615484</v>
      </c>
      <c r="G148" s="116">
        <v>1826993</v>
      </c>
      <c r="H148" s="117">
        <v>18.899999999999999</v>
      </c>
      <c r="I148" s="117">
        <v>10.8</v>
      </c>
    </row>
    <row r="149" spans="1:9">
      <c r="A149" s="115">
        <v>76</v>
      </c>
      <c r="B149" s="115" t="s">
        <v>65</v>
      </c>
      <c r="C149" s="115" t="s">
        <v>83</v>
      </c>
      <c r="D149" s="116">
        <v>304645</v>
      </c>
      <c r="E149" s="116">
        <v>200519</v>
      </c>
      <c r="F149" s="116">
        <v>1615484</v>
      </c>
      <c r="G149" s="116">
        <v>1826993</v>
      </c>
      <c r="H149" s="117">
        <v>18.899999999999999</v>
      </c>
      <c r="I149" s="117">
        <v>11</v>
      </c>
    </row>
    <row r="151" spans="1:9">
      <c r="A151" s="119" t="s">
        <v>233</v>
      </c>
      <c r="B151" s="119"/>
      <c r="C151" s="119"/>
      <c r="D151" s="119"/>
      <c r="E151" s="119"/>
      <c r="F151" s="119"/>
    </row>
    <row r="152" spans="1:9">
      <c r="A152" s="119" t="s">
        <v>234</v>
      </c>
      <c r="B152" s="119"/>
      <c r="C152" s="119"/>
      <c r="D152" s="119"/>
      <c r="E152" s="119"/>
      <c r="F152" s="119"/>
    </row>
  </sheetData>
  <mergeCells count="3">
    <mergeCell ref="K4:N4"/>
    <mergeCell ref="A151:F151"/>
    <mergeCell ref="A152:F152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78706-6161-4E11-96D6-1EFDA44C37B3}">
  <dimension ref="A1:L42"/>
  <sheetViews>
    <sheetView topLeftCell="A18" workbookViewId="0">
      <selection activeCell="A32" sqref="A32:D32"/>
    </sheetView>
  </sheetViews>
  <sheetFormatPr baseColWidth="10" defaultColWidth="10" defaultRowHeight="16"/>
  <cols>
    <col min="1" max="1" width="21.5" style="9" customWidth="1"/>
    <col min="2" max="2" width="17.1640625" style="9" bestFit="1" customWidth="1"/>
    <col min="3" max="3" width="10" style="9" customWidth="1"/>
    <col min="4" max="4" width="20.83203125" style="9" customWidth="1"/>
    <col min="5" max="5" width="14.5" style="9" bestFit="1" customWidth="1"/>
    <col min="6" max="6" width="14" style="9" bestFit="1" customWidth="1"/>
    <col min="7" max="16384" width="10" style="9"/>
  </cols>
  <sheetData>
    <row r="1" spans="1:12">
      <c r="A1" s="40" t="s">
        <v>99</v>
      </c>
      <c r="B1" s="40"/>
    </row>
    <row r="2" spans="1:12">
      <c r="A2" s="40" t="s">
        <v>3</v>
      </c>
      <c r="B2" s="40"/>
    </row>
    <row r="3" spans="1:12">
      <c r="A3" s="40">
        <v>2020</v>
      </c>
      <c r="B3" s="40"/>
    </row>
    <row r="4" spans="1:12">
      <c r="A4" s="40"/>
      <c r="B4" s="40"/>
      <c r="C4" s="19"/>
      <c r="D4" s="19"/>
      <c r="E4" s="19"/>
      <c r="F4" s="19"/>
      <c r="G4" s="19"/>
      <c r="H4" s="19"/>
    </row>
    <row r="5" spans="1:12">
      <c r="A5" s="11" t="s">
        <v>100</v>
      </c>
      <c r="B5" s="11" t="s">
        <v>85</v>
      </c>
      <c r="C5" s="11" t="s">
        <v>4</v>
      </c>
      <c r="D5" s="11" t="s">
        <v>5</v>
      </c>
      <c r="E5" s="11" t="s">
        <v>86</v>
      </c>
      <c r="F5" s="11" t="s">
        <v>87</v>
      </c>
      <c r="G5" s="11" t="s">
        <v>88</v>
      </c>
      <c r="H5" s="11" t="s">
        <v>89</v>
      </c>
    </row>
    <row r="6" spans="1:12">
      <c r="A6" s="10" t="s">
        <v>101</v>
      </c>
      <c r="B6" s="10" t="s">
        <v>102</v>
      </c>
      <c r="C6" s="120">
        <v>459480</v>
      </c>
      <c r="D6" s="120">
        <v>1223413</v>
      </c>
      <c r="E6" s="120">
        <v>2812942</v>
      </c>
      <c r="F6" s="120">
        <v>2772838</v>
      </c>
      <c r="G6" s="13">
        <v>16.3</v>
      </c>
      <c r="H6" s="13">
        <v>44.1</v>
      </c>
      <c r="L6" s="9" t="s">
        <v>95</v>
      </c>
    </row>
    <row r="7" spans="1:12">
      <c r="A7" s="10" t="s">
        <v>101</v>
      </c>
      <c r="B7" s="10" t="s">
        <v>103</v>
      </c>
      <c r="C7" s="120">
        <v>2353461</v>
      </c>
      <c r="D7" s="120">
        <v>1549425</v>
      </c>
      <c r="E7" s="120">
        <v>2812942</v>
      </c>
      <c r="F7" s="120">
        <v>2772838</v>
      </c>
      <c r="G7" s="13">
        <v>83.7</v>
      </c>
      <c r="H7" s="13">
        <v>55.9</v>
      </c>
    </row>
    <row r="8" spans="1:12">
      <c r="A8" s="10" t="s">
        <v>104</v>
      </c>
      <c r="B8" s="10" t="s">
        <v>102</v>
      </c>
      <c r="C8" s="120">
        <v>613462</v>
      </c>
      <c r="D8" s="120">
        <v>1713288</v>
      </c>
      <c r="E8" s="120">
        <v>3904378</v>
      </c>
      <c r="F8" s="120">
        <v>3849421</v>
      </c>
      <c r="G8" s="13">
        <v>15.7</v>
      </c>
      <c r="H8" s="13">
        <v>44.5</v>
      </c>
    </row>
    <row r="9" spans="1:12">
      <c r="A9" s="10" t="s">
        <v>104</v>
      </c>
      <c r="B9" s="10" t="s">
        <v>103</v>
      </c>
      <c r="C9" s="120">
        <v>3290916</v>
      </c>
      <c r="D9" s="120">
        <v>2136133</v>
      </c>
      <c r="E9" s="120">
        <v>3904378</v>
      </c>
      <c r="F9" s="120">
        <v>3849421</v>
      </c>
      <c r="G9" s="13">
        <v>84.3</v>
      </c>
      <c r="H9" s="13">
        <v>55.5</v>
      </c>
    </row>
    <row r="10" spans="1:12">
      <c r="A10" s="10" t="s">
        <v>105</v>
      </c>
      <c r="B10" s="10" t="s">
        <v>102</v>
      </c>
      <c r="C10" s="120">
        <v>159529</v>
      </c>
      <c r="D10" s="120">
        <v>433079</v>
      </c>
      <c r="E10" s="120">
        <v>869058</v>
      </c>
      <c r="F10" s="120">
        <v>927179</v>
      </c>
      <c r="G10" s="13">
        <v>18.399999999999999</v>
      </c>
      <c r="H10" s="13">
        <v>46.7</v>
      </c>
    </row>
    <row r="11" spans="1:12">
      <c r="A11" s="10" t="s">
        <v>105</v>
      </c>
      <c r="B11" s="10" t="s">
        <v>103</v>
      </c>
      <c r="C11" s="120">
        <v>709529</v>
      </c>
      <c r="D11" s="120">
        <v>494099</v>
      </c>
      <c r="E11" s="120">
        <v>869058</v>
      </c>
      <c r="F11" s="120">
        <v>927179</v>
      </c>
      <c r="G11" s="13">
        <v>81.599999999999994</v>
      </c>
      <c r="H11" s="13">
        <v>53.3</v>
      </c>
    </row>
    <row r="12" spans="1:12">
      <c r="A12" s="10" t="s">
        <v>106</v>
      </c>
      <c r="B12" s="10" t="s">
        <v>102</v>
      </c>
      <c r="C12" s="120">
        <v>1001369</v>
      </c>
      <c r="D12" s="120">
        <v>2387764</v>
      </c>
      <c r="E12" s="120">
        <v>5423319</v>
      </c>
      <c r="F12" s="120">
        <v>5771248</v>
      </c>
      <c r="G12" s="13">
        <v>18.5</v>
      </c>
      <c r="H12" s="13">
        <v>41.4</v>
      </c>
    </row>
    <row r="13" spans="1:12">
      <c r="A13" s="10" t="s">
        <v>106</v>
      </c>
      <c r="B13" s="10" t="s">
        <v>103</v>
      </c>
      <c r="C13" s="120">
        <v>4421950</v>
      </c>
      <c r="D13" s="120">
        <v>3383483</v>
      </c>
      <c r="E13" s="120">
        <v>5423319</v>
      </c>
      <c r="F13" s="120">
        <v>5771248</v>
      </c>
      <c r="G13" s="13">
        <v>81.5</v>
      </c>
      <c r="H13" s="13">
        <v>58.6</v>
      </c>
    </row>
    <row r="14" spans="1:12">
      <c r="A14" s="10" t="s">
        <v>107</v>
      </c>
      <c r="B14" s="10" t="s">
        <v>102</v>
      </c>
      <c r="C14" s="120">
        <v>195907</v>
      </c>
      <c r="D14" s="120">
        <v>552660</v>
      </c>
      <c r="E14" s="120">
        <v>1334017</v>
      </c>
      <c r="F14" s="120">
        <v>1859940</v>
      </c>
      <c r="G14" s="13">
        <v>14.7</v>
      </c>
      <c r="H14" s="13">
        <v>29.7</v>
      </c>
    </row>
    <row r="15" spans="1:12">
      <c r="A15" s="10" t="s">
        <v>107</v>
      </c>
      <c r="B15" s="10" t="s">
        <v>103</v>
      </c>
      <c r="C15" s="120">
        <v>1138110</v>
      </c>
      <c r="D15" s="120">
        <v>1307280</v>
      </c>
      <c r="E15" s="120">
        <v>1334017</v>
      </c>
      <c r="F15" s="120">
        <v>1859940</v>
      </c>
      <c r="G15" s="13">
        <v>85.3</v>
      </c>
      <c r="H15" s="13">
        <v>70.3</v>
      </c>
    </row>
    <row r="16" spans="1:12">
      <c r="A16" s="10" t="s">
        <v>108</v>
      </c>
      <c r="B16" s="10" t="s">
        <v>102</v>
      </c>
      <c r="C16" s="120">
        <v>181620</v>
      </c>
      <c r="D16" s="120">
        <v>349643</v>
      </c>
      <c r="E16" s="120">
        <v>1194405</v>
      </c>
      <c r="F16" s="120">
        <v>1484914</v>
      </c>
      <c r="G16" s="13">
        <v>15.2</v>
      </c>
      <c r="H16" s="13">
        <v>23.5</v>
      </c>
    </row>
    <row r="17" spans="1:10">
      <c r="A17" s="10" t="s">
        <v>108</v>
      </c>
      <c r="B17" s="10" t="s">
        <v>103</v>
      </c>
      <c r="C17" s="120">
        <v>1012785</v>
      </c>
      <c r="D17" s="120">
        <v>1135272</v>
      </c>
      <c r="E17" s="120">
        <v>1194405</v>
      </c>
      <c r="F17" s="120">
        <v>1484914</v>
      </c>
      <c r="G17" s="13">
        <v>84.8</v>
      </c>
      <c r="H17" s="13">
        <v>76.5</v>
      </c>
    </row>
    <row r="18" spans="1:10">
      <c r="A18" s="10" t="s">
        <v>109</v>
      </c>
      <c r="B18" s="10" t="s">
        <v>102</v>
      </c>
      <c r="C18" s="120">
        <v>36471</v>
      </c>
      <c r="D18" s="120">
        <v>49263</v>
      </c>
      <c r="E18" s="120">
        <v>479365</v>
      </c>
      <c r="F18" s="120">
        <v>539166</v>
      </c>
      <c r="G18" s="13">
        <v>7.6</v>
      </c>
      <c r="H18" s="13">
        <v>9.1</v>
      </c>
    </row>
    <row r="19" spans="1:10">
      <c r="A19" s="10" t="s">
        <v>109</v>
      </c>
      <c r="B19" s="10" t="s">
        <v>103</v>
      </c>
      <c r="C19" s="120">
        <v>442895</v>
      </c>
      <c r="D19" s="120">
        <v>489903</v>
      </c>
      <c r="E19" s="120">
        <v>479365</v>
      </c>
      <c r="F19" s="120">
        <v>539166</v>
      </c>
      <c r="G19" s="13">
        <v>92.4</v>
      </c>
      <c r="H19" s="13">
        <v>90.9</v>
      </c>
    </row>
    <row r="20" spans="1:10">
      <c r="A20" s="10" t="s">
        <v>110</v>
      </c>
      <c r="B20" s="10" t="s">
        <v>102</v>
      </c>
      <c r="C20" s="120">
        <v>12062</v>
      </c>
      <c r="D20" s="120">
        <v>19627</v>
      </c>
      <c r="E20" s="120">
        <v>54358</v>
      </c>
      <c r="F20" s="120">
        <v>63036</v>
      </c>
      <c r="G20" s="13">
        <v>22.2</v>
      </c>
      <c r="H20" s="13">
        <v>31.1</v>
      </c>
    </row>
    <row r="21" spans="1:10">
      <c r="A21" s="10" t="s">
        <v>110</v>
      </c>
      <c r="B21" s="10" t="s">
        <v>103</v>
      </c>
      <c r="C21" s="120">
        <v>42296</v>
      </c>
      <c r="D21" s="120">
        <v>43409</v>
      </c>
      <c r="E21" s="120">
        <v>54358</v>
      </c>
      <c r="F21" s="120">
        <v>63036</v>
      </c>
      <c r="G21" s="13">
        <v>77.8</v>
      </c>
      <c r="H21" s="13">
        <v>68.900000000000006</v>
      </c>
    </row>
    <row r="22" spans="1:10">
      <c r="A22" s="10" t="s">
        <v>111</v>
      </c>
      <c r="B22" s="10" t="s">
        <v>102</v>
      </c>
      <c r="C22" s="120">
        <v>51601</v>
      </c>
      <c r="D22" s="120">
        <v>80153</v>
      </c>
      <c r="E22" s="120">
        <v>141524</v>
      </c>
      <c r="F22" s="120">
        <v>157997</v>
      </c>
      <c r="G22" s="13">
        <v>36.5</v>
      </c>
      <c r="H22" s="13">
        <v>50.7</v>
      </c>
    </row>
    <row r="23" spans="1:10">
      <c r="A23" s="10" t="s">
        <v>111</v>
      </c>
      <c r="B23" s="10" t="s">
        <v>103</v>
      </c>
      <c r="C23" s="120">
        <v>89923</v>
      </c>
      <c r="D23" s="120">
        <v>77844</v>
      </c>
      <c r="E23" s="120">
        <v>141524</v>
      </c>
      <c r="F23" s="120">
        <v>157997</v>
      </c>
      <c r="G23" s="13">
        <v>63.5</v>
      </c>
      <c r="H23" s="13">
        <v>49.3</v>
      </c>
    </row>
    <row r="24" spans="1:10">
      <c r="C24" s="15"/>
    </row>
    <row r="25" spans="1:10">
      <c r="A25" s="121" t="s">
        <v>235</v>
      </c>
      <c r="B25" s="121"/>
      <c r="C25" s="121"/>
      <c r="D25" s="121"/>
      <c r="E25" s="121"/>
      <c r="F25" s="122"/>
      <c r="G25" s="122"/>
      <c r="H25" s="122"/>
      <c r="I25" s="122"/>
      <c r="J25" s="122"/>
    </row>
    <row r="26" spans="1:10">
      <c r="A26" s="121" t="s">
        <v>236</v>
      </c>
      <c r="B26" s="121"/>
      <c r="C26" s="121"/>
      <c r="D26" s="121"/>
      <c r="E26" s="121"/>
      <c r="F26" s="121"/>
      <c r="G26" s="121"/>
      <c r="H26" s="121"/>
      <c r="I26" s="121"/>
      <c r="J26" s="121"/>
    </row>
    <row r="27" spans="1:10">
      <c r="A27" s="121" t="s">
        <v>237</v>
      </c>
      <c r="B27" s="121"/>
      <c r="C27" s="121"/>
      <c r="D27" s="121"/>
      <c r="E27" s="122"/>
      <c r="F27" s="122"/>
      <c r="G27" s="122"/>
      <c r="H27" s="122"/>
      <c r="I27" s="122"/>
      <c r="J27" s="122"/>
    </row>
    <row r="32" spans="1:10" ht="30" customHeight="1">
      <c r="A32" s="8" t="s">
        <v>197</v>
      </c>
      <c r="B32" s="8"/>
      <c r="C32" s="8"/>
      <c r="D32" s="8"/>
    </row>
    <row r="33" spans="1:4">
      <c r="A33" s="11" t="s">
        <v>100</v>
      </c>
      <c r="B33" s="11" t="s">
        <v>92</v>
      </c>
      <c r="C33" s="11" t="s">
        <v>93</v>
      </c>
      <c r="D33" s="11" t="s">
        <v>112</v>
      </c>
    </row>
    <row r="34" spans="1:4">
      <c r="A34" s="10" t="s">
        <v>101</v>
      </c>
      <c r="B34" s="13">
        <v>16.3</v>
      </c>
      <c r="C34" s="13">
        <v>44.1</v>
      </c>
      <c r="D34" s="13">
        <f>C34-B34</f>
        <v>27.8</v>
      </c>
    </row>
    <row r="35" spans="1:4">
      <c r="A35" s="10" t="s">
        <v>104</v>
      </c>
      <c r="B35" s="13">
        <v>15.7</v>
      </c>
      <c r="C35" s="13">
        <v>44.5</v>
      </c>
      <c r="D35" s="13">
        <f t="shared" ref="D35:D42" si="0">C35-B35</f>
        <v>28.8</v>
      </c>
    </row>
    <row r="36" spans="1:4">
      <c r="A36" s="10" t="s">
        <v>105</v>
      </c>
      <c r="B36" s="13">
        <v>18.399999999999999</v>
      </c>
      <c r="C36" s="13">
        <v>46.7</v>
      </c>
      <c r="D36" s="13">
        <f t="shared" si="0"/>
        <v>28.300000000000004</v>
      </c>
    </row>
    <row r="37" spans="1:4">
      <c r="A37" s="10" t="s">
        <v>106</v>
      </c>
      <c r="B37" s="13">
        <v>18.5</v>
      </c>
      <c r="C37" s="13">
        <v>41.4</v>
      </c>
      <c r="D37" s="13">
        <f t="shared" si="0"/>
        <v>22.9</v>
      </c>
    </row>
    <row r="38" spans="1:4">
      <c r="A38" s="10" t="s">
        <v>107</v>
      </c>
      <c r="B38" s="13">
        <v>14.7</v>
      </c>
      <c r="C38" s="13">
        <v>29.7</v>
      </c>
      <c r="D38" s="13">
        <f t="shared" si="0"/>
        <v>15</v>
      </c>
    </row>
    <row r="39" spans="1:4">
      <c r="A39" s="10" t="s">
        <v>108</v>
      </c>
      <c r="B39" s="13">
        <v>15.2</v>
      </c>
      <c r="C39" s="13">
        <v>23.5</v>
      </c>
      <c r="D39" s="13">
        <f t="shared" si="0"/>
        <v>8.3000000000000007</v>
      </c>
    </row>
    <row r="40" spans="1:4">
      <c r="A40" s="10" t="s">
        <v>109</v>
      </c>
      <c r="B40" s="13">
        <v>7.6</v>
      </c>
      <c r="C40" s="13">
        <v>9.1</v>
      </c>
      <c r="D40" s="13">
        <f t="shared" si="0"/>
        <v>1.5</v>
      </c>
    </row>
    <row r="41" spans="1:4">
      <c r="A41" s="10" t="s">
        <v>110</v>
      </c>
      <c r="B41" s="13">
        <v>22.2</v>
      </c>
      <c r="C41" s="13">
        <v>31.1</v>
      </c>
      <c r="D41" s="13">
        <f t="shared" si="0"/>
        <v>8.9000000000000021</v>
      </c>
    </row>
    <row r="42" spans="1:4">
      <c r="A42" s="10" t="s">
        <v>111</v>
      </c>
      <c r="B42" s="13">
        <v>36.5</v>
      </c>
      <c r="C42" s="13">
        <v>50.7</v>
      </c>
      <c r="D42" s="13">
        <f t="shared" si="0"/>
        <v>14.200000000000003</v>
      </c>
    </row>
  </sheetData>
  <mergeCells count="4">
    <mergeCell ref="A32:D32"/>
    <mergeCell ref="A25:E25"/>
    <mergeCell ref="A26:J26"/>
    <mergeCell ref="A27:D27"/>
  </mergeCells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8343E-7982-454C-A66A-BBF202E2DCBC}">
  <dimension ref="A1:Q23"/>
  <sheetViews>
    <sheetView workbookViewId="0">
      <selection activeCell="J3" sqref="J3:Q3"/>
    </sheetView>
  </sheetViews>
  <sheetFormatPr baseColWidth="10" defaultColWidth="11.5" defaultRowHeight="14"/>
  <cols>
    <col min="1" max="1" width="18.1640625" style="79" customWidth="1"/>
    <col min="2" max="2" width="14.33203125" style="79" bestFit="1" customWidth="1"/>
    <col min="3" max="3" width="6.33203125" style="79" bestFit="1" customWidth="1"/>
    <col min="4" max="4" width="20.83203125" style="79" bestFit="1" customWidth="1"/>
    <col min="5" max="5" width="6.33203125" style="79" bestFit="1" customWidth="1"/>
    <col min="6" max="6" width="43" style="79" bestFit="1" customWidth="1"/>
    <col min="7" max="7" width="6.33203125" style="79" bestFit="1" customWidth="1"/>
    <col min="8" max="8" width="9.1640625" style="79" bestFit="1" customWidth="1"/>
    <col min="9" max="16384" width="11.5" style="79"/>
  </cols>
  <sheetData>
    <row r="1" spans="1:17" ht="15">
      <c r="A1" s="123" t="s">
        <v>113</v>
      </c>
      <c r="B1" s="123"/>
      <c r="C1" s="123"/>
      <c r="D1" s="123"/>
      <c r="E1" s="123"/>
      <c r="F1" s="123"/>
      <c r="G1" s="123"/>
      <c r="H1" s="123"/>
    </row>
    <row r="2" spans="1:17" ht="15">
      <c r="A2" s="124" t="s">
        <v>198</v>
      </c>
      <c r="B2" s="124"/>
      <c r="C2" s="124"/>
      <c r="D2" s="124"/>
      <c r="E2" s="124"/>
      <c r="F2" s="124"/>
      <c r="G2" s="124"/>
      <c r="H2" s="124"/>
      <c r="I2" s="124"/>
    </row>
    <row r="3" spans="1:17" ht="49" customHeight="1">
      <c r="A3" s="125" t="s">
        <v>114</v>
      </c>
      <c r="B3" s="125"/>
      <c r="C3" s="125"/>
      <c r="D3" s="125"/>
      <c r="E3" s="125"/>
      <c r="F3" s="125"/>
      <c r="G3" s="125"/>
      <c r="H3" s="125"/>
      <c r="I3" s="126"/>
      <c r="J3" s="80" t="s">
        <v>199</v>
      </c>
      <c r="K3" s="80"/>
      <c r="L3" s="80"/>
      <c r="M3" s="80"/>
      <c r="N3" s="80"/>
      <c r="O3" s="80"/>
      <c r="P3" s="80"/>
      <c r="Q3" s="80"/>
    </row>
    <row r="4" spans="1:17" ht="13.5" customHeight="1">
      <c r="A4" s="124" t="s">
        <v>115</v>
      </c>
      <c r="B4" s="124"/>
      <c r="C4" s="124"/>
      <c r="D4" s="124"/>
      <c r="E4" s="124"/>
      <c r="F4" s="124"/>
      <c r="G4" s="124"/>
      <c r="H4" s="124"/>
      <c r="I4" s="124"/>
    </row>
    <row r="5" spans="1:17">
      <c r="A5" s="127"/>
      <c r="B5" s="127"/>
      <c r="C5" s="127"/>
      <c r="D5" s="127"/>
      <c r="E5" s="127"/>
      <c r="F5" s="127"/>
      <c r="G5" s="127"/>
      <c r="H5" s="127"/>
    </row>
    <row r="6" spans="1:17" ht="15">
      <c r="A6" s="128" t="s">
        <v>116</v>
      </c>
      <c r="B6" s="128"/>
      <c r="C6" s="128"/>
      <c r="D6" s="128"/>
      <c r="E6" s="128"/>
      <c r="F6" s="128"/>
      <c r="G6" s="128"/>
      <c r="H6" s="128"/>
    </row>
    <row r="7" spans="1:17" ht="15">
      <c r="A7" s="129" t="s">
        <v>68</v>
      </c>
      <c r="B7" s="129"/>
      <c r="C7" s="129"/>
      <c r="D7" s="129"/>
      <c r="E7" s="129"/>
      <c r="F7" s="129"/>
      <c r="G7" s="129"/>
      <c r="H7" s="129"/>
    </row>
    <row r="8" spans="1:17" ht="15">
      <c r="A8" s="129"/>
      <c r="B8" s="130" t="s">
        <v>117</v>
      </c>
      <c r="C8" s="130"/>
      <c r="D8" s="130" t="s">
        <v>118</v>
      </c>
      <c r="E8" s="130"/>
      <c r="F8" s="130" t="s">
        <v>119</v>
      </c>
      <c r="G8" s="130"/>
      <c r="H8" s="131" t="s">
        <v>76</v>
      </c>
    </row>
    <row r="9" spans="1:17" ht="15">
      <c r="A9" s="129"/>
      <c r="B9" s="72" t="s">
        <v>120</v>
      </c>
      <c r="C9" s="72" t="s">
        <v>121</v>
      </c>
      <c r="D9" s="72" t="s">
        <v>120</v>
      </c>
      <c r="E9" s="72" t="s">
        <v>121</v>
      </c>
      <c r="F9" s="72" t="s">
        <v>120</v>
      </c>
      <c r="G9" s="72" t="s">
        <v>121</v>
      </c>
      <c r="H9" s="131"/>
    </row>
    <row r="10" spans="1:17" ht="48">
      <c r="A10" s="132" t="s">
        <v>115</v>
      </c>
      <c r="B10" s="133">
        <v>696357</v>
      </c>
      <c r="C10" s="134">
        <f>B10/$H10</f>
        <v>0.14043830185007225</v>
      </c>
      <c r="D10" s="133">
        <v>3440084</v>
      </c>
      <c r="E10" s="134">
        <f t="shared" ref="E10:E11" si="0">D10/$H10</f>
        <v>0.69378142990104785</v>
      </c>
      <c r="F10" s="133">
        <v>822014</v>
      </c>
      <c r="G10" s="134">
        <f t="shared" ref="G10:G11" si="1">F10/$H10</f>
        <v>0.16578026824887995</v>
      </c>
      <c r="H10" s="133">
        <v>4958455</v>
      </c>
    </row>
    <row r="11" spans="1:17">
      <c r="A11" s="105" t="s">
        <v>93</v>
      </c>
      <c r="B11" s="74">
        <v>696357</v>
      </c>
      <c r="C11" s="135">
        <f t="shared" ref="C11" si="2">B11/$H11</f>
        <v>0.14043830185007225</v>
      </c>
      <c r="D11" s="74">
        <v>3440084</v>
      </c>
      <c r="E11" s="135">
        <f t="shared" si="0"/>
        <v>0.69378142990104785</v>
      </c>
      <c r="F11" s="74">
        <v>822014</v>
      </c>
      <c r="G11" s="135">
        <f t="shared" si="1"/>
        <v>0.16578026824887995</v>
      </c>
      <c r="H11" s="74">
        <v>4958455</v>
      </c>
    </row>
    <row r="12" spans="1:17">
      <c r="A12" s="136" t="s">
        <v>122</v>
      </c>
      <c r="B12" s="136"/>
      <c r="C12" s="127"/>
      <c r="D12" s="127"/>
      <c r="E12" s="127"/>
      <c r="F12" s="127"/>
      <c r="G12" s="127"/>
      <c r="H12" s="127"/>
    </row>
    <row r="13" spans="1:17">
      <c r="A13" s="127"/>
      <c r="B13" s="137"/>
      <c r="C13" s="137"/>
      <c r="D13" s="137"/>
      <c r="E13" s="137"/>
      <c r="F13" s="137"/>
      <c r="G13" s="137"/>
    </row>
    <row r="14" spans="1:17">
      <c r="A14" s="127"/>
    </row>
    <row r="15" spans="1:17" ht="15">
      <c r="A15" s="129" t="s">
        <v>123</v>
      </c>
      <c r="B15" s="129" t="s">
        <v>117</v>
      </c>
      <c r="C15" s="129"/>
      <c r="D15" s="129" t="s">
        <v>118</v>
      </c>
      <c r="E15" s="129"/>
      <c r="F15" s="128" t="s">
        <v>119</v>
      </c>
      <c r="G15" s="128"/>
      <c r="H15" s="73" t="s">
        <v>76</v>
      </c>
    </row>
    <row r="16" spans="1:17" ht="15">
      <c r="A16" s="129"/>
      <c r="B16" s="72" t="s">
        <v>120</v>
      </c>
      <c r="C16" s="72" t="s">
        <v>121</v>
      </c>
      <c r="D16" s="72" t="s">
        <v>120</v>
      </c>
      <c r="E16" s="72" t="s">
        <v>121</v>
      </c>
      <c r="F16" s="72" t="s">
        <v>120</v>
      </c>
      <c r="G16" s="72" t="s">
        <v>121</v>
      </c>
      <c r="H16" s="73"/>
    </row>
    <row r="17" spans="1:8">
      <c r="A17" s="138" t="s">
        <v>124</v>
      </c>
      <c r="B17" s="74">
        <v>203114</v>
      </c>
      <c r="C17" s="139">
        <f t="shared" ref="C17:C18" si="3">B17/$H17</f>
        <v>8.697834255799762E-2</v>
      </c>
      <c r="D17" s="74">
        <v>1705044</v>
      </c>
      <c r="E17" s="139">
        <f t="shared" ref="E17:E18" si="4">D17/$H17</f>
        <v>0.73014120695007978</v>
      </c>
      <c r="F17" s="74">
        <v>427066</v>
      </c>
      <c r="G17" s="139">
        <f>F17/$H17</f>
        <v>0.18288002226766156</v>
      </c>
      <c r="H17" s="74">
        <v>2335225</v>
      </c>
    </row>
    <row r="18" spans="1:8">
      <c r="A18" s="105" t="s">
        <v>125</v>
      </c>
      <c r="B18" s="74">
        <v>493243</v>
      </c>
      <c r="C18" s="135">
        <f t="shared" si="3"/>
        <v>0.18802888042603966</v>
      </c>
      <c r="D18" s="74">
        <v>1735040</v>
      </c>
      <c r="E18" s="135">
        <f t="shared" si="4"/>
        <v>0.66141360078986589</v>
      </c>
      <c r="F18" s="74">
        <v>394948</v>
      </c>
      <c r="G18" s="135">
        <f t="shared" ref="G18" si="5">F18/$H18</f>
        <v>0.15055789999351943</v>
      </c>
      <c r="H18" s="74">
        <v>2623230</v>
      </c>
    </row>
    <row r="19" spans="1:8">
      <c r="A19" s="127" t="s">
        <v>122</v>
      </c>
      <c r="B19" s="127"/>
      <c r="C19" s="127"/>
      <c r="D19" s="127"/>
      <c r="E19" s="127"/>
      <c r="F19" s="127"/>
      <c r="G19" s="127"/>
      <c r="H19" s="127"/>
    </row>
    <row r="20" spans="1:8" ht="48">
      <c r="A20" s="55"/>
      <c r="B20" s="130" t="s">
        <v>117</v>
      </c>
      <c r="C20" s="130" t="s">
        <v>118</v>
      </c>
      <c r="D20" s="132" t="s">
        <v>119</v>
      </c>
    </row>
    <row r="21" spans="1:8" ht="48">
      <c r="A21" s="132" t="s">
        <v>115</v>
      </c>
      <c r="B21" s="140">
        <v>0.14043830185007225</v>
      </c>
      <c r="C21" s="140">
        <v>0.69378142990104785</v>
      </c>
      <c r="D21" s="140">
        <v>0.16578026824887995</v>
      </c>
    </row>
    <row r="22" spans="1:8">
      <c r="A22" s="138" t="s">
        <v>124</v>
      </c>
      <c r="B22" s="141">
        <v>8.697834255799762E-2</v>
      </c>
      <c r="C22" s="140">
        <v>0.73014120695007978</v>
      </c>
      <c r="D22" s="140">
        <v>0.18288002226766156</v>
      </c>
    </row>
    <row r="23" spans="1:8">
      <c r="A23" s="105" t="s">
        <v>125</v>
      </c>
      <c r="B23" s="140">
        <v>0.18802888042603966</v>
      </c>
      <c r="C23" s="140">
        <v>0.66141360078986589</v>
      </c>
      <c r="D23" s="140">
        <v>0.15055789999351943</v>
      </c>
    </row>
  </sheetData>
  <mergeCells count="14">
    <mergeCell ref="A1:H1"/>
    <mergeCell ref="A6:H6"/>
    <mergeCell ref="A7:A9"/>
    <mergeCell ref="B7:H7"/>
    <mergeCell ref="H8:H9"/>
    <mergeCell ref="A2:I2"/>
    <mergeCell ref="A4:I4"/>
    <mergeCell ref="J3:Q3"/>
    <mergeCell ref="A15:A16"/>
    <mergeCell ref="B15:C15"/>
    <mergeCell ref="D15:E15"/>
    <mergeCell ref="F15:G15"/>
    <mergeCell ref="H15:H16"/>
    <mergeCell ref="A12:B12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0F93A-F2E1-4388-8538-7013F522F4E8}">
  <dimension ref="A1:N23"/>
  <sheetViews>
    <sheetView topLeftCell="A13" workbookViewId="0">
      <selection activeCell="E20" sqref="E20:N20"/>
    </sheetView>
  </sheetViews>
  <sheetFormatPr baseColWidth="10" defaultColWidth="11.5" defaultRowHeight="14"/>
  <cols>
    <col min="1" max="1" width="20.83203125" style="79" customWidth="1"/>
    <col min="2" max="2" width="14.33203125" style="79" bestFit="1" customWidth="1"/>
    <col min="3" max="3" width="6.33203125" style="79" bestFit="1" customWidth="1"/>
    <col min="4" max="4" width="14.33203125" style="79" bestFit="1" customWidth="1"/>
    <col min="5" max="5" width="6.33203125" style="79" bestFit="1" customWidth="1"/>
    <col min="6" max="6" width="9.1640625" style="79" bestFit="1" customWidth="1"/>
    <col min="7" max="16384" width="11.5" style="79"/>
  </cols>
  <sheetData>
    <row r="1" spans="1:13" ht="15">
      <c r="A1" s="142" t="s">
        <v>113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5">
      <c r="A2" s="143" t="s">
        <v>200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 ht="15">
      <c r="A3" s="143" t="s">
        <v>126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13" ht="15">
      <c r="A4" s="143" t="s">
        <v>115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6" spans="1:13" ht="14" customHeight="1">
      <c r="A6" s="128" t="s">
        <v>116</v>
      </c>
      <c r="B6" s="128"/>
      <c r="C6" s="128"/>
      <c r="D6" s="128"/>
      <c r="E6" s="128"/>
      <c r="F6" s="128"/>
      <c r="G6" s="144"/>
      <c r="H6" s="144"/>
    </row>
    <row r="7" spans="1:13" ht="15">
      <c r="A7" s="129" t="s">
        <v>68</v>
      </c>
      <c r="B7" s="130"/>
      <c r="C7" s="130"/>
      <c r="D7" s="130"/>
      <c r="E7" s="130"/>
      <c r="F7" s="130"/>
    </row>
    <row r="8" spans="1:13" ht="15">
      <c r="A8" s="129"/>
      <c r="B8" s="130" t="s">
        <v>117</v>
      </c>
      <c r="C8" s="130"/>
      <c r="D8" s="130" t="s">
        <v>118</v>
      </c>
      <c r="E8" s="130"/>
      <c r="F8" s="131" t="s">
        <v>76</v>
      </c>
    </row>
    <row r="9" spans="1:13" ht="15">
      <c r="A9" s="129"/>
      <c r="B9" s="72" t="s">
        <v>120</v>
      </c>
      <c r="C9" s="72" t="s">
        <v>121</v>
      </c>
      <c r="D9" s="72" t="s">
        <v>120</v>
      </c>
      <c r="E9" s="72" t="s">
        <v>121</v>
      </c>
      <c r="F9" s="131"/>
    </row>
    <row r="10" spans="1:13" ht="48">
      <c r="A10" s="132" t="s">
        <v>115</v>
      </c>
      <c r="B10" s="133">
        <v>254043</v>
      </c>
      <c r="C10" s="134">
        <f>B10/$F10</f>
        <v>6.1444123005792425E-2</v>
      </c>
      <c r="D10" s="133">
        <v>3880494</v>
      </c>
      <c r="E10" s="134">
        <f>D10/$F10</f>
        <v>0.93855587699420762</v>
      </c>
      <c r="F10" s="133">
        <v>4134537</v>
      </c>
    </row>
    <row r="11" spans="1:13">
      <c r="A11" s="105" t="s">
        <v>93</v>
      </c>
      <c r="B11" s="74">
        <v>254043</v>
      </c>
      <c r="C11" s="135">
        <f>B11/$F11</f>
        <v>6.1444123005792425E-2</v>
      </c>
      <c r="D11" s="74">
        <v>3880494</v>
      </c>
      <c r="E11" s="135">
        <f>D11/$F11</f>
        <v>0.93855587699420762</v>
      </c>
      <c r="F11" s="74">
        <v>4134537</v>
      </c>
    </row>
    <row r="12" spans="1:13">
      <c r="A12" s="127" t="s">
        <v>122</v>
      </c>
      <c r="B12" s="127"/>
      <c r="C12" s="127"/>
      <c r="D12" s="127"/>
      <c r="E12" s="127"/>
      <c r="F12" s="127"/>
    </row>
    <row r="13" spans="1:13">
      <c r="A13" s="127"/>
      <c r="B13" s="137"/>
      <c r="C13" s="137"/>
      <c r="D13" s="137"/>
      <c r="E13" s="137"/>
    </row>
    <row r="14" spans="1:13">
      <c r="A14" s="127"/>
    </row>
    <row r="15" spans="1:13" ht="15">
      <c r="A15" s="129" t="s">
        <v>123</v>
      </c>
      <c r="B15" s="129" t="s">
        <v>117</v>
      </c>
      <c r="C15" s="129"/>
      <c r="D15" s="129" t="s">
        <v>118</v>
      </c>
      <c r="E15" s="129"/>
      <c r="F15" s="73" t="s">
        <v>76</v>
      </c>
    </row>
    <row r="16" spans="1:13" ht="15">
      <c r="A16" s="129"/>
      <c r="B16" s="72" t="s">
        <v>120</v>
      </c>
      <c r="C16" s="72" t="s">
        <v>121</v>
      </c>
      <c r="D16" s="72" t="s">
        <v>120</v>
      </c>
      <c r="E16" s="72" t="s">
        <v>121</v>
      </c>
      <c r="F16" s="73"/>
    </row>
    <row r="17" spans="1:14">
      <c r="A17" s="138" t="s">
        <v>124</v>
      </c>
      <c r="B17" s="74">
        <v>107673</v>
      </c>
      <c r="C17" s="139">
        <f>B17/$F17</f>
        <v>5.6440761391757792E-2</v>
      </c>
      <c r="D17" s="74">
        <v>1800043</v>
      </c>
      <c r="E17" s="139">
        <f>D17/$F17</f>
        <v>0.94355871442147865</v>
      </c>
      <c r="F17" s="74">
        <v>1907717</v>
      </c>
    </row>
    <row r="18" spans="1:14">
      <c r="A18" s="105" t="s">
        <v>125</v>
      </c>
      <c r="B18" s="74">
        <v>146370</v>
      </c>
      <c r="C18" s="135">
        <f>B18/$F18</f>
        <v>6.5730503588076264E-2</v>
      </c>
      <c r="D18" s="74">
        <v>2080450</v>
      </c>
      <c r="E18" s="135">
        <f>D18/$F18</f>
        <v>0.93426949641192369</v>
      </c>
      <c r="F18" s="74">
        <v>2226820</v>
      </c>
    </row>
    <row r="20" spans="1:14" ht="44" customHeight="1">
      <c r="A20" s="55"/>
      <c r="B20" s="130" t="s">
        <v>117</v>
      </c>
      <c r="C20" s="130" t="s">
        <v>118</v>
      </c>
      <c r="D20" s="145"/>
      <c r="E20" s="80" t="s">
        <v>201</v>
      </c>
      <c r="F20" s="80"/>
      <c r="G20" s="80"/>
      <c r="H20" s="80"/>
      <c r="I20" s="80"/>
      <c r="J20" s="80"/>
      <c r="K20" s="80"/>
      <c r="L20" s="80"/>
      <c r="M20" s="80"/>
      <c r="N20" s="80"/>
    </row>
    <row r="21" spans="1:14" ht="48">
      <c r="A21" s="132" t="s">
        <v>115</v>
      </c>
      <c r="B21" s="140">
        <v>6.1444123005792425E-2</v>
      </c>
      <c r="C21" s="140">
        <v>0.93855587699420762</v>
      </c>
      <c r="D21" s="146"/>
    </row>
    <row r="22" spans="1:14">
      <c r="A22" s="138" t="s">
        <v>124</v>
      </c>
      <c r="B22" s="141">
        <v>5.6440761391757792E-2</v>
      </c>
      <c r="C22" s="140">
        <v>0.94355871442147865</v>
      </c>
      <c r="D22" s="146"/>
    </row>
    <row r="23" spans="1:14">
      <c r="A23" s="105" t="s">
        <v>125</v>
      </c>
      <c r="B23" s="140">
        <v>6.5730503588076264E-2</v>
      </c>
      <c r="C23" s="140">
        <v>0.93426949641192369</v>
      </c>
      <c r="D23" s="146"/>
    </row>
  </sheetData>
  <mergeCells count="12">
    <mergeCell ref="E20:N20"/>
    <mergeCell ref="A7:A9"/>
    <mergeCell ref="F8:F9"/>
    <mergeCell ref="A15:A16"/>
    <mergeCell ref="B15:C15"/>
    <mergeCell ref="D15:E15"/>
    <mergeCell ref="F15:F16"/>
    <mergeCell ref="A6:F6"/>
    <mergeCell ref="A2:M2"/>
    <mergeCell ref="A3:M3"/>
    <mergeCell ref="A4:M4"/>
    <mergeCell ref="A1:M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25A7A-A278-4081-9BAF-6B6B0CE0573A}">
  <dimension ref="A1:M25"/>
  <sheetViews>
    <sheetView topLeftCell="A9" workbookViewId="0">
      <selection activeCell="F21" sqref="F21:M21"/>
    </sheetView>
  </sheetViews>
  <sheetFormatPr baseColWidth="10" defaultColWidth="11.5" defaultRowHeight="14"/>
  <cols>
    <col min="1" max="1" width="23.33203125" style="79" customWidth="1"/>
    <col min="2" max="2" width="14.33203125" style="79" bestFit="1" customWidth="1"/>
    <col min="3" max="3" width="6.33203125" style="79" bestFit="1" customWidth="1"/>
    <col min="4" max="4" width="14.33203125" style="79" bestFit="1" customWidth="1"/>
    <col min="5" max="5" width="6.33203125" style="79" bestFit="1" customWidth="1"/>
    <col min="6" max="6" width="9.1640625" style="79" bestFit="1" customWidth="1"/>
    <col min="7" max="16384" width="11.5" style="79"/>
  </cols>
  <sheetData>
    <row r="1" spans="1:13" ht="15">
      <c r="A1" s="142" t="s">
        <v>113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5" customHeight="1">
      <c r="A2" s="143" t="s">
        <v>202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 ht="15" customHeight="1">
      <c r="A3" s="143" t="s">
        <v>126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13" ht="15" customHeight="1">
      <c r="A4" s="143" t="s">
        <v>115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3">
      <c r="I5" s="147"/>
    </row>
    <row r="6" spans="1:13" ht="14" customHeight="1">
      <c r="A6" s="128" t="s">
        <v>116</v>
      </c>
      <c r="B6" s="128"/>
      <c r="C6" s="128"/>
      <c r="D6" s="128"/>
      <c r="E6" s="128"/>
      <c r="F6" s="128"/>
      <c r="G6" s="144"/>
      <c r="H6" s="144"/>
    </row>
    <row r="7" spans="1:13" ht="15">
      <c r="A7" s="129" t="s">
        <v>68</v>
      </c>
      <c r="B7" s="130"/>
      <c r="C7" s="130"/>
      <c r="D7" s="130"/>
      <c r="E7" s="130"/>
      <c r="F7" s="130"/>
      <c r="G7" s="148"/>
      <c r="H7" s="148"/>
    </row>
    <row r="8" spans="1:13" ht="15">
      <c r="A8" s="129"/>
      <c r="B8" s="130" t="s">
        <v>117</v>
      </c>
      <c r="C8" s="130"/>
      <c r="D8" s="130" t="s">
        <v>118</v>
      </c>
      <c r="E8" s="130"/>
      <c r="F8" s="131" t="s">
        <v>76</v>
      </c>
    </row>
    <row r="9" spans="1:13" ht="15">
      <c r="A9" s="129"/>
      <c r="B9" s="72" t="s">
        <v>120</v>
      </c>
      <c r="C9" s="72" t="s">
        <v>121</v>
      </c>
      <c r="D9" s="72" t="s">
        <v>120</v>
      </c>
      <c r="E9" s="72" t="s">
        <v>121</v>
      </c>
      <c r="F9" s="131"/>
    </row>
    <row r="10" spans="1:13" ht="32">
      <c r="A10" s="132" t="s">
        <v>115</v>
      </c>
      <c r="B10" s="133">
        <v>323561</v>
      </c>
      <c r="C10" s="134">
        <f>B10/$F10</f>
        <v>7.8240725627530705E-2</v>
      </c>
      <c r="D10" s="133">
        <v>3811894</v>
      </c>
      <c r="E10" s="134">
        <f>D10/$F10</f>
        <v>0.92175927437246929</v>
      </c>
      <c r="F10" s="133">
        <v>4135455</v>
      </c>
    </row>
    <row r="11" spans="1:13">
      <c r="A11" s="105" t="s">
        <v>93</v>
      </c>
      <c r="B11" s="74">
        <v>323561</v>
      </c>
      <c r="C11" s="135">
        <f>B11/$F11</f>
        <v>7.8240725627530705E-2</v>
      </c>
      <c r="D11" s="74">
        <v>3811894</v>
      </c>
      <c r="E11" s="135">
        <f>D11/$F11</f>
        <v>0.92175927437246929</v>
      </c>
      <c r="F11" s="74">
        <v>4135455</v>
      </c>
    </row>
    <row r="12" spans="1:13">
      <c r="A12" s="127" t="s">
        <v>122</v>
      </c>
      <c r="B12" s="127"/>
      <c r="C12" s="127"/>
      <c r="D12" s="127"/>
      <c r="E12" s="127"/>
      <c r="F12" s="127"/>
    </row>
    <row r="13" spans="1:13">
      <c r="A13" s="127"/>
      <c r="B13" s="137"/>
      <c r="C13" s="137"/>
      <c r="D13" s="137"/>
      <c r="E13" s="137"/>
    </row>
    <row r="14" spans="1:13">
      <c r="A14" s="127"/>
    </row>
    <row r="15" spans="1:13" ht="15">
      <c r="A15" s="129" t="s">
        <v>123</v>
      </c>
      <c r="B15" s="129" t="s">
        <v>117</v>
      </c>
      <c r="C15" s="129"/>
      <c r="D15" s="129" t="s">
        <v>118</v>
      </c>
      <c r="E15" s="129"/>
      <c r="F15" s="73" t="s">
        <v>76</v>
      </c>
    </row>
    <row r="16" spans="1:13" ht="15">
      <c r="A16" s="129"/>
      <c r="B16" s="72" t="s">
        <v>120</v>
      </c>
      <c r="C16" s="72" t="s">
        <v>121</v>
      </c>
      <c r="D16" s="72" t="s">
        <v>120</v>
      </c>
      <c r="E16" s="72" t="s">
        <v>121</v>
      </c>
      <c r="F16" s="73"/>
    </row>
    <row r="17" spans="1:13">
      <c r="A17" s="138" t="s">
        <v>124</v>
      </c>
      <c r="B17" s="74">
        <v>125373</v>
      </c>
      <c r="C17" s="139">
        <f>B17/$F17</f>
        <v>6.5703644193172581E-2</v>
      </c>
      <c r="D17" s="74">
        <v>1782786</v>
      </c>
      <c r="E17" s="139">
        <f>D17/$F17</f>
        <v>0.93429635580682746</v>
      </c>
      <c r="F17" s="74">
        <v>1908159</v>
      </c>
    </row>
    <row r="18" spans="1:13">
      <c r="A18" s="105" t="s">
        <v>125</v>
      </c>
      <c r="B18" s="74">
        <v>198188</v>
      </c>
      <c r="C18" s="135">
        <f>B18/$F18</f>
        <v>8.898139763129928E-2</v>
      </c>
      <c r="D18" s="74">
        <v>2029108</v>
      </c>
      <c r="E18" s="135">
        <f>D18/$F18</f>
        <v>0.91101815339400183</v>
      </c>
      <c r="F18" s="74">
        <v>2227297</v>
      </c>
    </row>
    <row r="21" spans="1:13" ht="46" customHeight="1">
      <c r="A21" s="55"/>
      <c r="B21" s="130" t="s">
        <v>117</v>
      </c>
      <c r="C21" s="130" t="s">
        <v>118</v>
      </c>
      <c r="F21" s="80" t="s">
        <v>203</v>
      </c>
      <c r="G21" s="80"/>
      <c r="H21" s="80"/>
      <c r="I21" s="80"/>
      <c r="J21" s="80"/>
      <c r="K21" s="80"/>
      <c r="L21" s="80"/>
      <c r="M21" s="80"/>
    </row>
    <row r="22" spans="1:13" ht="32">
      <c r="A22" s="132" t="s">
        <v>115</v>
      </c>
      <c r="B22" s="140">
        <v>7.8240725627530705E-2</v>
      </c>
      <c r="C22" s="140">
        <v>0.92175927437246929</v>
      </c>
    </row>
    <row r="23" spans="1:13">
      <c r="A23" s="138" t="s">
        <v>124</v>
      </c>
      <c r="B23" s="141">
        <v>6.5703644193172581E-2</v>
      </c>
      <c r="C23" s="140">
        <v>0.93429635580682746</v>
      </c>
    </row>
    <row r="24" spans="1:13">
      <c r="A24" s="105" t="s">
        <v>125</v>
      </c>
      <c r="B24" s="140">
        <v>8.898139763129928E-2</v>
      </c>
      <c r="C24" s="140">
        <v>0.91101815339400183</v>
      </c>
    </row>
    <row r="25" spans="1:13">
      <c r="A25" s="55"/>
      <c r="B25" s="149">
        <f>B24-B23</f>
        <v>2.32777534381267E-2</v>
      </c>
      <c r="C25" s="55"/>
    </row>
  </sheetData>
  <mergeCells count="12">
    <mergeCell ref="F21:M21"/>
    <mergeCell ref="A7:A9"/>
    <mergeCell ref="F8:F9"/>
    <mergeCell ref="A15:A16"/>
    <mergeCell ref="B15:C15"/>
    <mergeCell ref="D15:E15"/>
    <mergeCell ref="F15:F16"/>
    <mergeCell ref="A6:F6"/>
    <mergeCell ref="A1:M1"/>
    <mergeCell ref="A2:M2"/>
    <mergeCell ref="A3:M3"/>
    <mergeCell ref="A4:M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9F904-1069-46B2-9D51-F8CB2DB32CC2}">
  <dimension ref="A1:W66"/>
  <sheetViews>
    <sheetView topLeftCell="G26" zoomScaleNormal="100" workbookViewId="0">
      <selection activeCell="I27" sqref="I27:V27"/>
    </sheetView>
  </sheetViews>
  <sheetFormatPr baseColWidth="10" defaultColWidth="11.5" defaultRowHeight="15"/>
  <cols>
    <col min="1" max="1" width="45.6640625" style="151" customWidth="1"/>
    <col min="2" max="2" width="13.83203125" style="151" bestFit="1" customWidth="1"/>
    <col min="3" max="3" width="7.83203125" style="151" bestFit="1" customWidth="1"/>
    <col min="4" max="4" width="13.83203125" style="151" bestFit="1" customWidth="1"/>
    <col min="5" max="5" width="12.83203125" style="151" bestFit="1" customWidth="1"/>
    <col min="6" max="6" width="19.5" style="151" bestFit="1" customWidth="1"/>
    <col min="7" max="7" width="12" style="151" bestFit="1" customWidth="1"/>
    <col min="8" max="8" width="15.1640625" style="151" bestFit="1" customWidth="1"/>
    <col min="9" max="9" width="5.33203125" style="151" bestFit="1" customWidth="1"/>
    <col min="10" max="10" width="22.83203125" style="151" bestFit="1" customWidth="1"/>
    <col min="11" max="11" width="5.33203125" style="151" bestFit="1" customWidth="1"/>
    <col min="12" max="12" width="9.1640625" style="151" bestFit="1" customWidth="1"/>
    <col min="13" max="16384" width="11.5" style="151"/>
  </cols>
  <sheetData>
    <row r="1" spans="1:22" ht="16">
      <c r="A1" s="150" t="s">
        <v>113</v>
      </c>
      <c r="B1" s="150"/>
      <c r="C1" s="150"/>
      <c r="D1" s="150"/>
      <c r="E1" s="150"/>
      <c r="F1" s="150"/>
      <c r="G1" s="150"/>
      <c r="H1" s="167"/>
      <c r="I1" s="167"/>
      <c r="J1" s="167"/>
      <c r="K1" s="167"/>
      <c r="L1" s="167"/>
      <c r="M1" s="170"/>
      <c r="N1" s="170"/>
      <c r="O1" s="170"/>
      <c r="P1" s="170"/>
      <c r="Q1" s="170"/>
      <c r="R1" s="170"/>
      <c r="S1" s="170"/>
      <c r="T1" s="170"/>
      <c r="U1" s="170"/>
      <c r="V1" s="170"/>
    </row>
    <row r="2" spans="1:22" ht="16">
      <c r="A2" s="169" t="s">
        <v>127</v>
      </c>
      <c r="B2" s="169"/>
      <c r="C2" s="169"/>
      <c r="D2" s="169"/>
      <c r="E2" s="169"/>
      <c r="F2" s="169"/>
      <c r="G2" s="169"/>
      <c r="H2" s="167"/>
      <c r="I2" s="167"/>
      <c r="J2" s="167"/>
      <c r="K2" s="167"/>
      <c r="L2" s="167"/>
      <c r="M2" s="170"/>
      <c r="N2" s="170"/>
      <c r="O2" s="170"/>
      <c r="P2" s="170"/>
      <c r="Q2" s="170"/>
      <c r="R2" s="170"/>
      <c r="S2" s="170"/>
      <c r="T2" s="170"/>
      <c r="U2" s="170"/>
      <c r="V2" s="170"/>
    </row>
    <row r="3" spans="1:22" ht="16">
      <c r="A3" s="169" t="s">
        <v>128</v>
      </c>
      <c r="B3" s="169"/>
      <c r="C3" s="169"/>
      <c r="D3" s="169"/>
      <c r="E3" s="169"/>
      <c r="F3" s="169"/>
      <c r="G3" s="169"/>
      <c r="H3" s="167"/>
      <c r="I3" s="167"/>
      <c r="J3" s="167"/>
      <c r="K3" s="167"/>
      <c r="L3" s="167"/>
      <c r="M3" s="170"/>
      <c r="N3" s="170"/>
      <c r="O3" s="170"/>
      <c r="P3" s="170"/>
      <c r="Q3" s="170"/>
      <c r="R3" s="170"/>
      <c r="S3" s="170"/>
      <c r="T3" s="170"/>
      <c r="U3" s="170"/>
      <c r="V3" s="170"/>
    </row>
    <row r="4" spans="1:22" ht="16">
      <c r="A4" s="169" t="s">
        <v>115</v>
      </c>
      <c r="B4" s="169"/>
      <c r="C4" s="169"/>
      <c r="D4" s="169"/>
      <c r="E4" s="169"/>
      <c r="F4" s="169"/>
      <c r="G4" s="169"/>
      <c r="H4" s="167"/>
      <c r="I4" s="167"/>
      <c r="J4" s="167"/>
      <c r="K4" s="167"/>
      <c r="L4" s="167"/>
      <c r="M4" s="170"/>
      <c r="N4" s="170"/>
      <c r="O4" s="170"/>
      <c r="P4" s="170"/>
      <c r="Q4" s="170"/>
      <c r="R4" s="170"/>
      <c r="S4" s="170"/>
      <c r="T4" s="170"/>
      <c r="U4" s="170"/>
      <c r="V4" s="170"/>
    </row>
    <row r="5" spans="1:22" ht="16">
      <c r="A5" s="171"/>
      <c r="B5" s="171"/>
      <c r="C5" s="171"/>
      <c r="D5" s="171"/>
      <c r="E5" s="171"/>
      <c r="F5" s="171"/>
      <c r="G5" s="171"/>
      <c r="H5" s="171"/>
      <c r="I5" s="167"/>
      <c r="J5" s="167"/>
      <c r="K5" s="167"/>
      <c r="L5" s="167"/>
      <c r="M5" s="170"/>
      <c r="N5" s="170"/>
      <c r="O5" s="170"/>
      <c r="P5" s="170"/>
      <c r="Q5" s="170"/>
      <c r="R5" s="170"/>
      <c r="S5" s="170"/>
      <c r="T5" s="170"/>
      <c r="U5" s="170"/>
      <c r="V5" s="170"/>
    </row>
    <row r="6" spans="1:22" ht="16">
      <c r="A6" s="181" t="s">
        <v>129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0"/>
      <c r="N6" s="180"/>
      <c r="O6" s="180"/>
      <c r="P6" s="180"/>
      <c r="Q6" s="180"/>
      <c r="R6" s="180"/>
      <c r="S6" s="180"/>
      <c r="T6" s="180"/>
      <c r="U6" s="180"/>
      <c r="V6" s="180"/>
    </row>
    <row r="7" spans="1:22" ht="16">
      <c r="A7" s="188" t="s">
        <v>92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90"/>
      <c r="M7" s="170"/>
      <c r="N7" s="170"/>
      <c r="O7" s="170"/>
      <c r="P7" s="170"/>
      <c r="Q7" s="170"/>
      <c r="R7" s="170"/>
      <c r="S7" s="170"/>
      <c r="T7" s="170"/>
      <c r="U7" s="170"/>
      <c r="V7" s="170"/>
    </row>
    <row r="8" spans="1:22" ht="16">
      <c r="A8" s="168" t="s">
        <v>123</v>
      </c>
      <c r="B8" s="183" t="s">
        <v>130</v>
      </c>
      <c r="C8" s="183"/>
      <c r="D8" s="183" t="s">
        <v>131</v>
      </c>
      <c r="E8" s="183"/>
      <c r="F8" s="183" t="s">
        <v>132</v>
      </c>
      <c r="G8" s="183"/>
      <c r="H8" s="183" t="s">
        <v>133</v>
      </c>
      <c r="I8" s="183"/>
      <c r="J8" s="183" t="s">
        <v>134</v>
      </c>
      <c r="K8" s="183"/>
      <c r="L8" s="173" t="s">
        <v>76</v>
      </c>
      <c r="M8" s="170"/>
      <c r="N8" s="170"/>
      <c r="O8" s="170"/>
      <c r="P8" s="170"/>
      <c r="Q8" s="170"/>
      <c r="R8" s="170"/>
      <c r="S8" s="170"/>
      <c r="T8" s="170"/>
      <c r="U8" s="170"/>
      <c r="V8" s="170"/>
    </row>
    <row r="9" spans="1:22" ht="16">
      <c r="A9" s="168"/>
      <c r="B9" s="183" t="s">
        <v>120</v>
      </c>
      <c r="C9" s="183" t="s">
        <v>121</v>
      </c>
      <c r="D9" s="183" t="s">
        <v>120</v>
      </c>
      <c r="E9" s="183" t="s">
        <v>121</v>
      </c>
      <c r="F9" s="183" t="s">
        <v>120</v>
      </c>
      <c r="G9" s="183" t="s">
        <v>121</v>
      </c>
      <c r="H9" s="183" t="s">
        <v>120</v>
      </c>
      <c r="I9" s="183" t="s">
        <v>121</v>
      </c>
      <c r="J9" s="183" t="s">
        <v>120</v>
      </c>
      <c r="K9" s="183" t="s">
        <v>121</v>
      </c>
      <c r="L9" s="173"/>
      <c r="M9" s="170"/>
      <c r="N9" s="170"/>
      <c r="O9" s="170"/>
      <c r="P9" s="170"/>
      <c r="Q9" s="170"/>
      <c r="R9" s="170"/>
      <c r="S9" s="170"/>
      <c r="T9" s="170"/>
      <c r="U9" s="170"/>
      <c r="V9" s="170"/>
    </row>
    <row r="10" spans="1:22" ht="16">
      <c r="A10" s="177" t="s">
        <v>124</v>
      </c>
      <c r="B10" s="184">
        <v>92349</v>
      </c>
      <c r="C10" s="185">
        <f t="shared" ref="C10:C11" si="0">B10/$L10</f>
        <v>3.2086548103242324E-2</v>
      </c>
      <c r="D10" s="184">
        <v>1523384</v>
      </c>
      <c r="E10" s="185">
        <f t="shared" ref="E10:E11" si="1">D10/$L10</f>
        <v>0.52929792413247245</v>
      </c>
      <c r="F10" s="184">
        <v>1022379</v>
      </c>
      <c r="G10" s="185">
        <f t="shared" ref="G10:G11" si="2">F10/$L10</f>
        <v>0.35522434420778548</v>
      </c>
      <c r="H10" s="184">
        <v>179034</v>
      </c>
      <c r="I10" s="185">
        <f t="shared" ref="I10:I11" si="3">H10/$L10</f>
        <v>6.2205146272465171E-2</v>
      </c>
      <c r="J10" s="184">
        <v>60975</v>
      </c>
      <c r="K10" s="185">
        <f t="shared" ref="K10:K11" si="4">J10/$L10</f>
        <v>2.1185689835246733E-2</v>
      </c>
      <c r="L10" s="184">
        <v>2878122</v>
      </c>
      <c r="M10" s="170"/>
      <c r="N10" s="170"/>
      <c r="O10" s="170"/>
      <c r="P10" s="170"/>
      <c r="Q10" s="170"/>
      <c r="R10" s="170"/>
      <c r="S10" s="170"/>
      <c r="T10" s="170"/>
      <c r="U10" s="170"/>
      <c r="V10" s="170"/>
    </row>
    <row r="11" spans="1:22" ht="16">
      <c r="A11" s="178" t="s">
        <v>125</v>
      </c>
      <c r="B11" s="184">
        <v>40064</v>
      </c>
      <c r="C11" s="186">
        <f t="shared" si="0"/>
        <v>2.3438244986524061E-2</v>
      </c>
      <c r="D11" s="184">
        <v>855859</v>
      </c>
      <c r="E11" s="186">
        <f t="shared" si="1"/>
        <v>0.50069471135986165</v>
      </c>
      <c r="F11" s="184">
        <v>662210</v>
      </c>
      <c r="G11" s="186">
        <f t="shared" si="2"/>
        <v>0.38740615546440943</v>
      </c>
      <c r="H11" s="184">
        <v>117761</v>
      </c>
      <c r="I11" s="186">
        <f t="shared" si="3"/>
        <v>6.8892551114668035E-2</v>
      </c>
      <c r="J11" s="184">
        <v>33450</v>
      </c>
      <c r="K11" s="186">
        <f t="shared" si="4"/>
        <v>1.9568922094629342E-2</v>
      </c>
      <c r="L11" s="184">
        <v>1709343</v>
      </c>
      <c r="M11" s="170"/>
      <c r="N11" s="170"/>
      <c r="O11" s="170"/>
      <c r="P11" s="170"/>
      <c r="Q11" s="170"/>
      <c r="R11" s="170"/>
      <c r="S11" s="170"/>
      <c r="T11" s="170"/>
      <c r="U11" s="170"/>
      <c r="V11" s="170"/>
    </row>
    <row r="12" spans="1:22" ht="16">
      <c r="A12" s="170" t="s">
        <v>122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</row>
    <row r="13" spans="1:22" ht="16">
      <c r="A13" s="170"/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</row>
    <row r="14" spans="1:22" ht="16">
      <c r="A14" s="187" t="s">
        <v>93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70"/>
      <c r="N14" s="170"/>
      <c r="O14" s="170"/>
      <c r="P14" s="170"/>
      <c r="Q14" s="170"/>
      <c r="R14" s="170"/>
      <c r="S14" s="170"/>
      <c r="T14" s="170"/>
      <c r="U14" s="170"/>
      <c r="V14" s="170"/>
    </row>
    <row r="15" spans="1:22" ht="16">
      <c r="A15" s="168" t="s">
        <v>123</v>
      </c>
      <c r="B15" s="168" t="s">
        <v>130</v>
      </c>
      <c r="C15" s="168"/>
      <c r="D15" s="168" t="s">
        <v>131</v>
      </c>
      <c r="E15" s="168"/>
      <c r="F15" s="168" t="s">
        <v>132</v>
      </c>
      <c r="G15" s="168"/>
      <c r="H15" s="168" t="s">
        <v>133</v>
      </c>
      <c r="I15" s="168"/>
      <c r="J15" s="168" t="s">
        <v>134</v>
      </c>
      <c r="K15" s="168"/>
      <c r="L15" s="173" t="s">
        <v>76</v>
      </c>
      <c r="M15" s="170"/>
      <c r="N15" s="170"/>
      <c r="O15" s="170"/>
      <c r="P15" s="170"/>
      <c r="Q15" s="170"/>
      <c r="R15" s="170"/>
      <c r="S15" s="170"/>
      <c r="T15" s="170"/>
      <c r="U15" s="170"/>
      <c r="V15" s="170"/>
    </row>
    <row r="16" spans="1:22" ht="16">
      <c r="A16" s="168"/>
      <c r="B16" s="183" t="s">
        <v>120</v>
      </c>
      <c r="C16" s="183" t="s">
        <v>121</v>
      </c>
      <c r="D16" s="183" t="s">
        <v>120</v>
      </c>
      <c r="E16" s="183" t="s">
        <v>121</v>
      </c>
      <c r="F16" s="183" t="s">
        <v>120</v>
      </c>
      <c r="G16" s="183" t="s">
        <v>121</v>
      </c>
      <c r="H16" s="183" t="s">
        <v>120</v>
      </c>
      <c r="I16" s="183" t="s">
        <v>121</v>
      </c>
      <c r="J16" s="183" t="s">
        <v>120</v>
      </c>
      <c r="K16" s="183" t="s">
        <v>121</v>
      </c>
      <c r="L16" s="173"/>
      <c r="M16" s="170"/>
      <c r="N16" s="170"/>
      <c r="O16" s="170"/>
      <c r="P16" s="170"/>
      <c r="Q16" s="170"/>
      <c r="R16" s="170"/>
      <c r="S16" s="170"/>
      <c r="T16" s="170"/>
      <c r="U16" s="170"/>
      <c r="V16" s="170"/>
    </row>
    <row r="17" spans="1:23" ht="16">
      <c r="A17" s="177" t="s">
        <v>124</v>
      </c>
      <c r="B17" s="184">
        <v>81803</v>
      </c>
      <c r="C17" s="185">
        <f t="shared" ref="C17:C18" si="5">B17/$L17</f>
        <v>1.8158159762416519E-2</v>
      </c>
      <c r="D17" s="184">
        <v>2234124</v>
      </c>
      <c r="E17" s="185">
        <f t="shared" ref="E17:E18" si="6">D17/$L17</f>
        <v>0.49591800448698753</v>
      </c>
      <c r="F17" s="184">
        <v>1649871</v>
      </c>
      <c r="G17" s="185">
        <f t="shared" ref="G17:G18" si="7">F17/$L17</f>
        <v>0.36622888164710221</v>
      </c>
      <c r="H17" s="184">
        <v>288383</v>
      </c>
      <c r="I17" s="185">
        <f t="shared" ref="I17:I18" si="8">H17/$L17</f>
        <v>6.4013600806388057E-2</v>
      </c>
      <c r="J17" s="184">
        <v>250847</v>
      </c>
      <c r="K17" s="185">
        <f t="shared" ref="K17:K18" si="9">J17/$L17</f>
        <v>5.5681575271357975E-2</v>
      </c>
      <c r="L17" s="184">
        <v>4505027</v>
      </c>
      <c r="M17" s="170"/>
      <c r="N17" s="170"/>
      <c r="O17" s="170"/>
      <c r="P17" s="170"/>
      <c r="Q17" s="170"/>
      <c r="R17" s="170"/>
      <c r="S17" s="170"/>
      <c r="T17" s="170"/>
      <c r="U17" s="170"/>
      <c r="V17" s="170"/>
    </row>
    <row r="18" spans="1:23" ht="16">
      <c r="A18" s="178" t="s">
        <v>125</v>
      </c>
      <c r="B18" s="184">
        <v>57419</v>
      </c>
      <c r="C18" s="186">
        <f t="shared" si="5"/>
        <v>1.8492616190370983E-2</v>
      </c>
      <c r="D18" s="184">
        <v>1361134</v>
      </c>
      <c r="E18" s="186">
        <f t="shared" si="6"/>
        <v>0.43837281467222378</v>
      </c>
      <c r="F18" s="184">
        <v>1329363</v>
      </c>
      <c r="G18" s="186">
        <f t="shared" si="7"/>
        <v>0.42814050639474982</v>
      </c>
      <c r="H18" s="184">
        <v>263446</v>
      </c>
      <c r="I18" s="186">
        <f t="shared" si="8"/>
        <v>8.4846579788719304E-2</v>
      </c>
      <c r="J18" s="184">
        <v>93608</v>
      </c>
      <c r="K18" s="186">
        <f t="shared" si="9"/>
        <v>3.0147805018343177E-2</v>
      </c>
      <c r="L18" s="184">
        <v>3104969</v>
      </c>
      <c r="M18" s="170"/>
      <c r="N18" s="170"/>
      <c r="O18" s="170"/>
      <c r="P18" s="170"/>
      <c r="Q18" s="170"/>
      <c r="R18" s="170"/>
      <c r="S18" s="170"/>
      <c r="T18" s="170"/>
      <c r="U18" s="170"/>
      <c r="V18" s="170"/>
    </row>
    <row r="19" spans="1:23" ht="16">
      <c r="A19" s="170" t="s">
        <v>122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</row>
    <row r="20" spans="1:23" ht="16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</row>
    <row r="21" spans="1:23" ht="16">
      <c r="A21" s="5" t="s">
        <v>135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6"/>
      <c r="M21" s="170"/>
      <c r="N21" s="170"/>
      <c r="O21" s="170"/>
      <c r="P21" s="170"/>
      <c r="Q21" s="170"/>
      <c r="R21" s="170"/>
      <c r="S21" s="170"/>
      <c r="T21" s="170"/>
      <c r="U21" s="170"/>
      <c r="V21" s="170"/>
    </row>
    <row r="22" spans="1:23" ht="16">
      <c r="A22" s="191" t="s">
        <v>135</v>
      </c>
      <c r="B22" s="168" t="s">
        <v>130</v>
      </c>
      <c r="C22" s="168"/>
      <c r="D22" s="168" t="s">
        <v>131</v>
      </c>
      <c r="E22" s="168"/>
      <c r="F22" s="168" t="s">
        <v>132</v>
      </c>
      <c r="G22" s="168"/>
      <c r="H22" s="168" t="s">
        <v>133</v>
      </c>
      <c r="I22" s="168"/>
      <c r="J22" s="168" t="s">
        <v>136</v>
      </c>
      <c r="K22" s="168"/>
      <c r="L22" s="173" t="s">
        <v>76</v>
      </c>
      <c r="M22" s="170"/>
      <c r="N22" s="170"/>
      <c r="O22" s="170"/>
      <c r="P22" s="170"/>
      <c r="Q22" s="170"/>
      <c r="R22" s="170"/>
      <c r="S22" s="170"/>
      <c r="T22" s="170"/>
      <c r="U22" s="170"/>
      <c r="V22" s="170"/>
    </row>
    <row r="23" spans="1:23" ht="16">
      <c r="A23" s="191"/>
      <c r="B23" s="183" t="s">
        <v>120</v>
      </c>
      <c r="C23" s="183" t="s">
        <v>121</v>
      </c>
      <c r="D23" s="183" t="s">
        <v>120</v>
      </c>
      <c r="E23" s="183" t="s">
        <v>121</v>
      </c>
      <c r="F23" s="183" t="s">
        <v>120</v>
      </c>
      <c r="G23" s="183" t="s">
        <v>121</v>
      </c>
      <c r="H23" s="183" t="s">
        <v>120</v>
      </c>
      <c r="I23" s="183" t="s">
        <v>121</v>
      </c>
      <c r="J23" s="183" t="s">
        <v>120</v>
      </c>
      <c r="K23" s="183" t="s">
        <v>121</v>
      </c>
      <c r="L23" s="173"/>
      <c r="M23" s="170"/>
      <c r="N23" s="170"/>
      <c r="O23" s="170"/>
      <c r="P23" s="170"/>
      <c r="Q23" s="170"/>
      <c r="R23" s="170"/>
      <c r="S23" s="170"/>
      <c r="T23" s="170"/>
      <c r="U23" s="170"/>
      <c r="V23" s="170"/>
    </row>
    <row r="24" spans="1:23" ht="17">
      <c r="A24" s="192" t="s">
        <v>4</v>
      </c>
      <c r="B24" s="193">
        <v>13158</v>
      </c>
      <c r="C24" s="194">
        <f>B24/$L24</f>
        <v>2.6618438700515255E-2</v>
      </c>
      <c r="D24" s="193">
        <v>219837</v>
      </c>
      <c r="E24" s="194">
        <f t="shared" ref="E24:E26" si="10">D24/$L24</f>
        <v>0.44472698803808874</v>
      </c>
      <c r="F24" s="193">
        <v>200668</v>
      </c>
      <c r="G24" s="194">
        <f t="shared" ref="G24:G26" si="11">F24/$L24</f>
        <v>0.40594838555669516</v>
      </c>
      <c r="H24" s="193">
        <v>40393</v>
      </c>
      <c r="I24" s="194">
        <f t="shared" ref="I24:I26" si="12">H24/$L24</f>
        <v>8.1714439461157667E-2</v>
      </c>
      <c r="J24" s="193">
        <v>20264</v>
      </c>
      <c r="K24" s="194">
        <f t="shared" ref="K24:K26" si="13">J24/$L24</f>
        <v>4.0993771228700494E-2</v>
      </c>
      <c r="L24" s="193">
        <v>494319</v>
      </c>
      <c r="M24" s="170"/>
      <c r="N24" s="170"/>
      <c r="O24" s="170"/>
      <c r="P24" s="170"/>
      <c r="Q24" s="170"/>
      <c r="R24" s="170"/>
      <c r="S24" s="170"/>
      <c r="T24" s="170"/>
      <c r="U24" s="170"/>
      <c r="V24" s="170"/>
    </row>
    <row r="25" spans="1:23" ht="16">
      <c r="A25" s="178" t="s">
        <v>5</v>
      </c>
      <c r="B25" s="184">
        <v>28536</v>
      </c>
      <c r="C25" s="186">
        <f t="shared" ref="C25:C26" si="14">B25/$L25</f>
        <v>2.0692190612376014E-2</v>
      </c>
      <c r="D25" s="184">
        <v>581467</v>
      </c>
      <c r="E25" s="186">
        <f t="shared" si="10"/>
        <v>0.4216367395152244</v>
      </c>
      <c r="F25" s="184">
        <v>570849</v>
      </c>
      <c r="G25" s="186">
        <f t="shared" si="11"/>
        <v>0.41393735347926247</v>
      </c>
      <c r="H25" s="184">
        <v>95939</v>
      </c>
      <c r="I25" s="186">
        <f t="shared" si="12"/>
        <v>6.9567846760609134E-2</v>
      </c>
      <c r="J25" s="184">
        <v>102280</v>
      </c>
      <c r="K25" s="186">
        <f t="shared" si="13"/>
        <v>7.4165869632527984E-2</v>
      </c>
      <c r="L25" s="184">
        <v>1379071</v>
      </c>
      <c r="M25" s="170"/>
      <c r="N25" s="170"/>
      <c r="O25" s="170"/>
      <c r="P25" s="170"/>
      <c r="Q25" s="170"/>
      <c r="R25" s="170"/>
      <c r="S25" s="170"/>
      <c r="T25" s="170"/>
      <c r="U25" s="170"/>
      <c r="V25" s="170"/>
    </row>
    <row r="26" spans="1:23" ht="16">
      <c r="A26" s="195" t="s">
        <v>76</v>
      </c>
      <c r="B26" s="196">
        <v>41694</v>
      </c>
      <c r="C26" s="197">
        <f t="shared" si="14"/>
        <v>2.2255910408404016E-2</v>
      </c>
      <c r="D26" s="196">
        <v>801304</v>
      </c>
      <c r="E26" s="197">
        <f t="shared" si="10"/>
        <v>0.42772941032032841</v>
      </c>
      <c r="F26" s="196">
        <v>771517</v>
      </c>
      <c r="G26" s="197">
        <f t="shared" si="11"/>
        <v>0.41182935747495181</v>
      </c>
      <c r="H26" s="196">
        <v>136332</v>
      </c>
      <c r="I26" s="197">
        <f t="shared" si="12"/>
        <v>7.277288765286459E-2</v>
      </c>
      <c r="J26" s="196">
        <v>122544</v>
      </c>
      <c r="K26" s="197">
        <f t="shared" si="13"/>
        <v>6.541296793513364E-2</v>
      </c>
      <c r="L26" s="196">
        <v>1873390</v>
      </c>
      <c r="M26" s="170"/>
      <c r="N26" s="170"/>
      <c r="O26" s="170"/>
      <c r="P26" s="170"/>
      <c r="Q26" s="170"/>
      <c r="R26" s="170"/>
      <c r="S26" s="170"/>
      <c r="T26" s="170"/>
      <c r="U26" s="170"/>
      <c r="V26" s="170"/>
    </row>
    <row r="27" spans="1:23" ht="17" thickBot="1">
      <c r="A27" s="170" t="s">
        <v>122</v>
      </c>
      <c r="B27" s="170"/>
      <c r="C27" s="170"/>
      <c r="D27" s="170"/>
      <c r="E27" s="170"/>
      <c r="F27" s="170"/>
      <c r="G27" s="170"/>
      <c r="H27" s="170"/>
      <c r="I27" s="174" t="s">
        <v>221</v>
      </c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</row>
    <row r="28" spans="1:23" ht="16">
      <c r="A28" s="170"/>
      <c r="B28" s="170"/>
      <c r="C28" s="170"/>
      <c r="D28" s="170"/>
      <c r="E28" s="170"/>
      <c r="F28" s="170"/>
      <c r="G28" s="170"/>
      <c r="H28" s="175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52"/>
    </row>
    <row r="29" spans="1:23"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5"/>
    </row>
    <row r="30" spans="1:23">
      <c r="A30" s="199" t="s">
        <v>93</v>
      </c>
      <c r="B30" s="199"/>
      <c r="C30" s="199"/>
      <c r="D30" s="199"/>
      <c r="E30" s="199"/>
      <c r="F30" s="199"/>
      <c r="G30" s="156"/>
      <c r="H30" s="153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5"/>
    </row>
    <row r="31" spans="1:23">
      <c r="A31" s="157"/>
      <c r="B31" s="157" t="s">
        <v>130</v>
      </c>
      <c r="C31" s="157" t="s">
        <v>131</v>
      </c>
      <c r="D31" s="157" t="s">
        <v>132</v>
      </c>
      <c r="E31" s="157" t="s">
        <v>133</v>
      </c>
      <c r="F31" s="157" t="s">
        <v>134</v>
      </c>
      <c r="G31" s="156"/>
      <c r="H31" s="153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5"/>
    </row>
    <row r="32" spans="1:23" ht="16">
      <c r="A32" s="177" t="s">
        <v>124</v>
      </c>
      <c r="B32" s="158">
        <v>1.8158159762416519E-2</v>
      </c>
      <c r="C32" s="158">
        <v>0.49591800448698753</v>
      </c>
      <c r="D32" s="158">
        <v>0.36622888164710221</v>
      </c>
      <c r="E32" s="158">
        <v>6.4013600806388057E-2</v>
      </c>
      <c r="F32" s="158">
        <v>5.5681575271357975E-2</v>
      </c>
      <c r="G32" s="156"/>
      <c r="H32" s="153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5"/>
    </row>
    <row r="33" spans="1:23" ht="16">
      <c r="A33" s="178" t="s">
        <v>125</v>
      </c>
      <c r="B33" s="158">
        <v>1.8492616190370983E-2</v>
      </c>
      <c r="C33" s="158">
        <v>0.43837281467222378</v>
      </c>
      <c r="D33" s="158">
        <v>0.42814050639474982</v>
      </c>
      <c r="E33" s="158">
        <v>8.4846579788719304E-2</v>
      </c>
      <c r="F33" s="158">
        <v>3.0147805018343177E-2</v>
      </c>
      <c r="G33" s="156"/>
      <c r="H33" s="153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5"/>
    </row>
    <row r="34" spans="1:23" ht="16">
      <c r="A34" s="179"/>
      <c r="B34" s="159"/>
      <c r="C34" s="159"/>
      <c r="D34" s="159"/>
      <c r="E34" s="159"/>
      <c r="F34" s="159"/>
      <c r="G34" s="156"/>
      <c r="H34" s="153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5"/>
    </row>
    <row r="35" spans="1:23">
      <c r="A35" s="200" t="s">
        <v>92</v>
      </c>
      <c r="B35" s="201"/>
      <c r="C35" s="201"/>
      <c r="D35" s="201"/>
      <c r="E35" s="201"/>
      <c r="F35" s="202"/>
      <c r="G35" s="156"/>
      <c r="H35" s="153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5"/>
    </row>
    <row r="36" spans="1:23">
      <c r="A36" s="157"/>
      <c r="B36" s="157" t="s">
        <v>130</v>
      </c>
      <c r="C36" s="157" t="s">
        <v>131</v>
      </c>
      <c r="D36" s="157" t="s">
        <v>132</v>
      </c>
      <c r="E36" s="157" t="s">
        <v>133</v>
      </c>
      <c r="F36" s="157" t="s">
        <v>134</v>
      </c>
      <c r="G36" s="156"/>
      <c r="H36" s="153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5"/>
    </row>
    <row r="37" spans="1:23" ht="16">
      <c r="A37" s="177" t="s">
        <v>124</v>
      </c>
      <c r="B37" s="158">
        <v>3.2086548103242324E-2</v>
      </c>
      <c r="C37" s="158">
        <v>0.52929792413247245</v>
      </c>
      <c r="D37" s="158">
        <v>0.35522434420778548</v>
      </c>
      <c r="E37" s="158">
        <v>6.2205146272465171E-2</v>
      </c>
      <c r="F37" s="158">
        <v>2.1185689835246733E-2</v>
      </c>
      <c r="G37" s="156"/>
      <c r="H37" s="153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5"/>
    </row>
    <row r="38" spans="1:23" ht="16">
      <c r="A38" s="178" t="s">
        <v>125</v>
      </c>
      <c r="B38" s="158">
        <v>2.3438244986524061E-2</v>
      </c>
      <c r="C38" s="158">
        <v>0.50069471135986165</v>
      </c>
      <c r="D38" s="158">
        <v>0.38740615546440943</v>
      </c>
      <c r="E38" s="158">
        <v>6.8892551114668035E-2</v>
      </c>
      <c r="F38" s="158">
        <v>1.9568922094629342E-2</v>
      </c>
      <c r="G38" s="156"/>
      <c r="H38" s="153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5"/>
    </row>
    <row r="39" spans="1:23">
      <c r="A39" s="156"/>
      <c r="B39" s="156"/>
      <c r="C39" s="156"/>
      <c r="D39" s="156"/>
      <c r="E39" s="156"/>
      <c r="F39" s="156"/>
      <c r="G39" s="156"/>
      <c r="H39" s="153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5"/>
    </row>
    <row r="40" spans="1:23">
      <c r="A40" s="199" t="s">
        <v>204</v>
      </c>
      <c r="B40" s="199"/>
      <c r="C40" s="199"/>
      <c r="D40" s="199"/>
      <c r="E40" s="199"/>
      <c r="F40" s="199"/>
      <c r="G40" s="156"/>
      <c r="H40" s="153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5"/>
    </row>
    <row r="41" spans="1:23">
      <c r="A41" s="157"/>
      <c r="B41" s="157" t="s">
        <v>130</v>
      </c>
      <c r="C41" s="157" t="s">
        <v>131</v>
      </c>
      <c r="D41" s="157" t="s">
        <v>132</v>
      </c>
      <c r="E41" s="157" t="s">
        <v>133</v>
      </c>
      <c r="F41" s="157" t="s">
        <v>134</v>
      </c>
      <c r="G41" s="156"/>
      <c r="H41" s="153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5"/>
    </row>
    <row r="42" spans="1:23" ht="16">
      <c r="A42" s="177" t="s">
        <v>4</v>
      </c>
      <c r="B42" s="158">
        <v>2.6618438700515255E-2</v>
      </c>
      <c r="C42" s="158">
        <v>0.44472698803808874</v>
      </c>
      <c r="D42" s="158">
        <v>0.40594838555669516</v>
      </c>
      <c r="E42" s="158">
        <v>8.1714439461157667E-2</v>
      </c>
      <c r="F42" s="158">
        <v>4.0993771228700494E-2</v>
      </c>
      <c r="G42" s="156"/>
      <c r="H42" s="153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5"/>
    </row>
    <row r="43" spans="1:23" ht="16">
      <c r="A43" s="178" t="s">
        <v>5</v>
      </c>
      <c r="B43" s="158">
        <v>2.0692190612376014E-2</v>
      </c>
      <c r="C43" s="158">
        <v>0.4216367395152244</v>
      </c>
      <c r="D43" s="158">
        <v>0.41393735347926247</v>
      </c>
      <c r="E43" s="158">
        <v>6.9567846760609134E-2</v>
      </c>
      <c r="F43" s="158">
        <v>7.4165869632527984E-2</v>
      </c>
      <c r="G43" s="156"/>
      <c r="H43" s="153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5"/>
    </row>
    <row r="44" spans="1:23">
      <c r="A44" s="156"/>
      <c r="B44" s="156"/>
      <c r="C44" s="156"/>
      <c r="D44" s="156"/>
      <c r="E44" s="156"/>
      <c r="F44" s="156"/>
      <c r="G44" s="156"/>
      <c r="H44" s="153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5"/>
    </row>
    <row r="45" spans="1:23" ht="16" thickBot="1">
      <c r="A45" s="156"/>
      <c r="B45" s="156"/>
      <c r="C45" s="156"/>
      <c r="D45" s="156"/>
      <c r="E45" s="156"/>
      <c r="F45" s="156"/>
      <c r="G45" s="156"/>
      <c r="H45" s="153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5"/>
    </row>
    <row r="46" spans="1:23" ht="16" thickBot="1">
      <c r="A46" s="200" t="s">
        <v>205</v>
      </c>
      <c r="B46" s="201"/>
      <c r="C46" s="201"/>
      <c r="D46" s="201"/>
      <c r="E46" s="201"/>
      <c r="F46" s="202"/>
      <c r="G46" s="203" t="s">
        <v>206</v>
      </c>
      <c r="H46" s="153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5"/>
    </row>
    <row r="47" spans="1:23">
      <c r="A47" s="157"/>
      <c r="B47" s="157" t="s">
        <v>130</v>
      </c>
      <c r="C47" s="157" t="s">
        <v>131</v>
      </c>
      <c r="D47" s="157" t="s">
        <v>132</v>
      </c>
      <c r="E47" s="157" t="s">
        <v>133</v>
      </c>
      <c r="F47" s="157" t="s">
        <v>134</v>
      </c>
      <c r="G47" s="156"/>
      <c r="H47" s="153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5"/>
    </row>
    <row r="48" spans="1:23">
      <c r="A48" s="157" t="s">
        <v>92</v>
      </c>
      <c r="B48" s="158">
        <v>2.3438244986524061E-2</v>
      </c>
      <c r="C48" s="158">
        <v>0.50069471135986165</v>
      </c>
      <c r="D48" s="158">
        <v>0.38740615546440943</v>
      </c>
      <c r="E48" s="158">
        <v>6.8892551114668035E-2</v>
      </c>
      <c r="F48" s="158">
        <v>1.9568922094629342E-2</v>
      </c>
      <c r="G48" s="156"/>
      <c r="H48" s="153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5"/>
    </row>
    <row r="49" spans="1:23">
      <c r="A49" s="157" t="s">
        <v>93</v>
      </c>
      <c r="B49" s="158">
        <v>1.8492616190370983E-2</v>
      </c>
      <c r="C49" s="158">
        <v>0.43837281467222378</v>
      </c>
      <c r="D49" s="158">
        <v>0.42814050639474982</v>
      </c>
      <c r="E49" s="158">
        <v>8.4846579788719304E-2</v>
      </c>
      <c r="F49" s="158">
        <v>3.0147805018343177E-2</v>
      </c>
      <c r="G49" s="156"/>
      <c r="H49" s="153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5"/>
    </row>
    <row r="50" spans="1:23">
      <c r="H50" s="153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5"/>
    </row>
    <row r="51" spans="1:23">
      <c r="H51" s="153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5"/>
    </row>
    <row r="52" spans="1:23">
      <c r="H52" s="153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5"/>
    </row>
    <row r="53" spans="1:23">
      <c r="H53" s="153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5"/>
    </row>
    <row r="54" spans="1:23">
      <c r="H54" s="153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5"/>
    </row>
    <row r="55" spans="1:23">
      <c r="H55" s="153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5"/>
    </row>
    <row r="56" spans="1:23">
      <c r="H56" s="153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5"/>
    </row>
    <row r="57" spans="1:23">
      <c r="H57" s="153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5"/>
    </row>
    <row r="58" spans="1:23">
      <c r="H58" s="153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5"/>
    </row>
    <row r="59" spans="1:23">
      <c r="H59" s="153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5"/>
    </row>
    <row r="60" spans="1:23">
      <c r="H60" s="153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5"/>
    </row>
    <row r="61" spans="1:23">
      <c r="H61" s="153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5"/>
    </row>
    <row r="62" spans="1:23">
      <c r="H62" s="153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5"/>
    </row>
    <row r="63" spans="1:23">
      <c r="H63" s="153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5"/>
    </row>
    <row r="64" spans="1:23">
      <c r="H64" s="153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5"/>
    </row>
    <row r="65" spans="8:23" ht="16" thickBot="1">
      <c r="H65" s="161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3"/>
    </row>
    <row r="66" spans="8:23" ht="16" thickBot="1">
      <c r="N66" s="164" t="s">
        <v>220</v>
      </c>
      <c r="O66" s="165"/>
      <c r="P66" s="165"/>
      <c r="Q66" s="165"/>
      <c r="R66" s="166"/>
    </row>
  </sheetData>
  <mergeCells count="30">
    <mergeCell ref="A7:L7"/>
    <mergeCell ref="A14:L14"/>
    <mergeCell ref="A21:L21"/>
    <mergeCell ref="A30:F30"/>
    <mergeCell ref="A35:F35"/>
    <mergeCell ref="J22:K22"/>
    <mergeCell ref="L22:L23"/>
    <mergeCell ref="I27:V27"/>
    <mergeCell ref="N66:R66"/>
    <mergeCell ref="A22:A23"/>
    <mergeCell ref="B22:C22"/>
    <mergeCell ref="D22:E22"/>
    <mergeCell ref="F22:G22"/>
    <mergeCell ref="H22:I22"/>
    <mergeCell ref="A40:F40"/>
    <mergeCell ref="A46:F46"/>
    <mergeCell ref="A8:A9"/>
    <mergeCell ref="L8:L9"/>
    <mergeCell ref="A15:A16"/>
    <mergeCell ref="B15:C15"/>
    <mergeCell ref="D15:E15"/>
    <mergeCell ref="F15:G15"/>
    <mergeCell ref="H15:I15"/>
    <mergeCell ref="J15:K15"/>
    <mergeCell ref="L15:L16"/>
    <mergeCell ref="A2:G2"/>
    <mergeCell ref="A3:G3"/>
    <mergeCell ref="A4:G4"/>
    <mergeCell ref="A1:G1"/>
    <mergeCell ref="A6:L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261D9-549A-433A-8603-356038860F92}">
  <dimension ref="A1:U208"/>
  <sheetViews>
    <sheetView topLeftCell="A150" zoomScaleNormal="100" workbookViewId="0">
      <selection activeCell="A153" sqref="A153:G153"/>
    </sheetView>
  </sheetViews>
  <sheetFormatPr baseColWidth="10" defaultColWidth="11.5" defaultRowHeight="16"/>
  <cols>
    <col min="1" max="1" width="20.6640625" style="9" customWidth="1"/>
    <col min="2" max="3" width="11.5" style="9"/>
    <col min="4" max="4" width="11.83203125" style="9" customWidth="1"/>
    <col min="5" max="8" width="11.5" style="9"/>
    <col min="9" max="9" width="11.5" style="9" customWidth="1"/>
    <col min="10" max="16384" width="11.5" style="9"/>
  </cols>
  <sheetData>
    <row r="1" spans="1:11" hidden="1">
      <c r="A1" s="19" t="s">
        <v>7</v>
      </c>
    </row>
    <row r="2" spans="1:11" hidden="1"/>
    <row r="3" spans="1:11" hidden="1"/>
    <row r="4" spans="1:11" hidden="1">
      <c r="B4" s="9" t="s">
        <v>4</v>
      </c>
      <c r="C4" s="9" t="s">
        <v>5</v>
      </c>
      <c r="D4" s="9" t="s">
        <v>8</v>
      </c>
      <c r="E4" s="9" t="s">
        <v>9</v>
      </c>
      <c r="F4" s="9" t="s">
        <v>10</v>
      </c>
      <c r="G4" s="9" t="s">
        <v>11</v>
      </c>
      <c r="H4" s="20"/>
      <c r="I4" s="20"/>
    </row>
    <row r="5" spans="1:11" hidden="1">
      <c r="A5" s="9" t="s">
        <v>12</v>
      </c>
      <c r="B5" s="21">
        <v>27.2</v>
      </c>
      <c r="C5" s="14">
        <v>26.9</v>
      </c>
      <c r="D5" s="14">
        <v>0</v>
      </c>
      <c r="E5" s="9">
        <v>0</v>
      </c>
      <c r="F5" s="14">
        <v>43.4</v>
      </c>
      <c r="G5" s="22">
        <v>41.7</v>
      </c>
      <c r="H5" s="21"/>
      <c r="I5" s="9" t="s">
        <v>13</v>
      </c>
      <c r="J5" s="21">
        <v>65.400000000000006</v>
      </c>
      <c r="K5" s="14">
        <v>67.2</v>
      </c>
    </row>
    <row r="6" spans="1:11" hidden="1">
      <c r="A6" s="9" t="s">
        <v>14</v>
      </c>
      <c r="B6" s="21">
        <v>29.4</v>
      </c>
      <c r="C6" s="14">
        <v>31.9</v>
      </c>
      <c r="D6" s="14">
        <f>D5+(76/26)</f>
        <v>2.9230769230769229</v>
      </c>
      <c r="E6" s="14">
        <f>E5+(76/26)</f>
        <v>2.9230769230769229</v>
      </c>
      <c r="F6" s="14">
        <v>43.4</v>
      </c>
      <c r="G6" s="22">
        <v>41.7</v>
      </c>
      <c r="H6" s="21"/>
      <c r="I6" s="9" t="s">
        <v>15</v>
      </c>
      <c r="J6" s="21">
        <v>63.5</v>
      </c>
      <c r="K6" s="14">
        <v>65.7</v>
      </c>
    </row>
    <row r="7" spans="1:11" hidden="1">
      <c r="A7" s="9" t="s">
        <v>16</v>
      </c>
      <c r="B7" s="21">
        <v>33.200000000000003</v>
      </c>
      <c r="C7" s="14">
        <v>34.700000000000003</v>
      </c>
      <c r="D7" s="14">
        <f t="shared" ref="D7:E22" si="0">D6+(76/26)</f>
        <v>5.8461538461538458</v>
      </c>
      <c r="E7" s="14">
        <f t="shared" si="0"/>
        <v>5.8461538461538458</v>
      </c>
      <c r="F7" s="14">
        <v>43.4</v>
      </c>
      <c r="G7" s="22">
        <v>41.7</v>
      </c>
      <c r="H7" s="21"/>
      <c r="I7" s="9" t="s">
        <v>17</v>
      </c>
      <c r="J7" s="21">
        <v>59.1</v>
      </c>
      <c r="K7" s="14">
        <v>60.5</v>
      </c>
    </row>
    <row r="8" spans="1:11" hidden="1">
      <c r="A8" s="9" t="s">
        <v>18</v>
      </c>
      <c r="B8" s="21">
        <v>33.1</v>
      </c>
      <c r="C8" s="14">
        <v>35.799999999999997</v>
      </c>
      <c r="D8" s="14">
        <f t="shared" si="0"/>
        <v>8.7692307692307683</v>
      </c>
      <c r="E8" s="14">
        <f t="shared" si="0"/>
        <v>8.7692307692307683</v>
      </c>
      <c r="F8" s="14">
        <v>43.4</v>
      </c>
      <c r="G8" s="22">
        <v>41.7</v>
      </c>
      <c r="H8" s="21"/>
      <c r="I8" s="9" t="s">
        <v>19</v>
      </c>
      <c r="J8" s="21">
        <v>59.3</v>
      </c>
      <c r="K8" s="14">
        <v>59.4</v>
      </c>
    </row>
    <row r="9" spans="1:11" hidden="1">
      <c r="A9" s="9" t="s">
        <v>20</v>
      </c>
      <c r="B9" s="21">
        <v>33.9</v>
      </c>
      <c r="C9" s="14">
        <v>37.700000000000003</v>
      </c>
      <c r="D9" s="14">
        <f t="shared" si="0"/>
        <v>11.692307692307692</v>
      </c>
      <c r="E9" s="14">
        <f t="shared" si="0"/>
        <v>11.692307692307692</v>
      </c>
      <c r="F9" s="14">
        <v>43.4</v>
      </c>
      <c r="G9" s="22">
        <v>41.7</v>
      </c>
      <c r="H9" s="21"/>
      <c r="I9" s="9" t="s">
        <v>21</v>
      </c>
      <c r="J9" s="21">
        <v>57.5</v>
      </c>
      <c r="K9" s="14">
        <v>59.1</v>
      </c>
    </row>
    <row r="10" spans="1:11" hidden="1">
      <c r="A10" s="9" t="s">
        <v>22</v>
      </c>
      <c r="B10" s="21">
        <v>37.299999999999997</v>
      </c>
      <c r="C10" s="14">
        <v>39.200000000000003</v>
      </c>
      <c r="D10" s="14">
        <f t="shared" si="0"/>
        <v>14.615384615384615</v>
      </c>
      <c r="E10" s="14">
        <f t="shared" si="0"/>
        <v>14.615384615384615</v>
      </c>
      <c r="F10" s="14">
        <v>43.4</v>
      </c>
      <c r="G10" s="22">
        <v>41.7</v>
      </c>
      <c r="H10" s="21"/>
      <c r="I10" s="9" t="s">
        <v>23</v>
      </c>
      <c r="J10" s="21">
        <v>55</v>
      </c>
      <c r="K10" s="14">
        <v>57.6</v>
      </c>
    </row>
    <row r="11" spans="1:11" hidden="1">
      <c r="A11" s="9" t="s">
        <v>24</v>
      </c>
      <c r="B11" s="21">
        <v>38</v>
      </c>
      <c r="C11" s="14">
        <v>39.6</v>
      </c>
      <c r="D11" s="14">
        <f t="shared" si="0"/>
        <v>17.538461538461537</v>
      </c>
      <c r="E11" s="14">
        <f t="shared" si="0"/>
        <v>17.538461538461537</v>
      </c>
      <c r="F11" s="14">
        <v>43.4</v>
      </c>
      <c r="G11" s="22">
        <v>41.7</v>
      </c>
      <c r="H11" s="21"/>
      <c r="I11" s="9" t="s">
        <v>25</v>
      </c>
      <c r="J11" s="21">
        <v>55.1</v>
      </c>
      <c r="K11" s="14">
        <v>56</v>
      </c>
    </row>
    <row r="12" spans="1:11" hidden="1">
      <c r="A12" s="9" t="s">
        <v>26</v>
      </c>
      <c r="B12" s="21">
        <v>39.5</v>
      </c>
      <c r="C12" s="14">
        <v>40.6</v>
      </c>
      <c r="D12" s="14">
        <f t="shared" si="0"/>
        <v>20.46153846153846</v>
      </c>
      <c r="E12" s="14">
        <f t="shared" si="0"/>
        <v>20.46153846153846</v>
      </c>
      <c r="F12" s="14">
        <v>43.4</v>
      </c>
      <c r="G12" s="22">
        <v>41.7</v>
      </c>
      <c r="H12" s="21"/>
      <c r="I12" s="9" t="s">
        <v>27</v>
      </c>
      <c r="J12" s="21">
        <v>55.3</v>
      </c>
      <c r="K12" s="14">
        <v>55.9</v>
      </c>
    </row>
    <row r="13" spans="1:11" hidden="1">
      <c r="A13" s="9" t="s">
        <v>28</v>
      </c>
      <c r="B13" s="21">
        <v>39.6</v>
      </c>
      <c r="C13" s="14">
        <v>40.799999999999997</v>
      </c>
      <c r="D13" s="14">
        <f t="shared" si="0"/>
        <v>23.384615384615383</v>
      </c>
      <c r="E13" s="14">
        <f t="shared" si="0"/>
        <v>23.384615384615383</v>
      </c>
      <c r="F13" s="14">
        <v>43.4</v>
      </c>
      <c r="G13" s="22">
        <v>41.7</v>
      </c>
      <c r="H13" s="21"/>
      <c r="I13" s="9" t="s">
        <v>29</v>
      </c>
      <c r="J13" s="21">
        <v>51.3</v>
      </c>
      <c r="K13" s="14">
        <v>54.1</v>
      </c>
    </row>
    <row r="14" spans="1:11" hidden="1">
      <c r="A14" s="9" t="s">
        <v>30</v>
      </c>
      <c r="B14" s="21">
        <v>39</v>
      </c>
      <c r="C14" s="14">
        <v>40.9</v>
      </c>
      <c r="D14" s="14">
        <f t="shared" si="0"/>
        <v>26.307692307692307</v>
      </c>
      <c r="E14" s="14">
        <f t="shared" si="0"/>
        <v>26.307692307692307</v>
      </c>
      <c r="F14" s="14">
        <v>43.4</v>
      </c>
      <c r="G14" s="22">
        <v>41.7</v>
      </c>
      <c r="H14" s="21"/>
      <c r="I14" s="9" t="s">
        <v>31</v>
      </c>
      <c r="J14" s="21">
        <v>49.9</v>
      </c>
      <c r="K14" s="14">
        <v>52.8</v>
      </c>
    </row>
    <row r="15" spans="1:11" hidden="1">
      <c r="A15" s="9" t="s">
        <v>32</v>
      </c>
      <c r="B15" s="21">
        <v>38.4</v>
      </c>
      <c r="C15" s="14">
        <v>41.2</v>
      </c>
      <c r="D15" s="14">
        <f t="shared" si="0"/>
        <v>29.23076923076923</v>
      </c>
      <c r="E15" s="14">
        <f t="shared" si="0"/>
        <v>29.23076923076923</v>
      </c>
      <c r="F15" s="14">
        <v>43.4</v>
      </c>
      <c r="G15" s="22">
        <v>41.7</v>
      </c>
      <c r="I15" s="9" t="s">
        <v>33</v>
      </c>
      <c r="J15" s="21">
        <v>48.5</v>
      </c>
      <c r="K15" s="14">
        <v>51.4</v>
      </c>
    </row>
    <row r="16" spans="1:11" hidden="1">
      <c r="A16" s="9" t="s">
        <v>34</v>
      </c>
      <c r="B16" s="22">
        <v>41.7</v>
      </c>
      <c r="C16" s="14">
        <v>43.4</v>
      </c>
      <c r="D16" s="14">
        <f t="shared" si="0"/>
        <v>32.153846153846153</v>
      </c>
      <c r="E16" s="14">
        <f t="shared" si="0"/>
        <v>32.153846153846153</v>
      </c>
      <c r="F16" s="14">
        <v>43.4</v>
      </c>
      <c r="G16" s="22">
        <v>41.7</v>
      </c>
      <c r="H16" s="21"/>
      <c r="I16" s="9" t="s">
        <v>35</v>
      </c>
      <c r="J16" s="21">
        <v>44.7</v>
      </c>
      <c r="K16" s="14">
        <v>46.7</v>
      </c>
    </row>
    <row r="17" spans="1:11" hidden="1">
      <c r="A17" s="9" t="s">
        <v>36</v>
      </c>
      <c r="B17" s="21">
        <v>42.1</v>
      </c>
      <c r="C17" s="14">
        <v>45.7</v>
      </c>
      <c r="D17" s="14">
        <f t="shared" si="0"/>
        <v>35.076923076923073</v>
      </c>
      <c r="E17" s="14">
        <f t="shared" si="0"/>
        <v>35.076923076923073</v>
      </c>
      <c r="F17" s="14">
        <v>43.4</v>
      </c>
      <c r="G17" s="22">
        <v>41.7</v>
      </c>
      <c r="H17" s="21"/>
      <c r="I17" s="9" t="s">
        <v>36</v>
      </c>
      <c r="J17" s="21">
        <v>42.1</v>
      </c>
      <c r="K17" s="14">
        <v>45.7</v>
      </c>
    </row>
    <row r="18" spans="1:11" hidden="1">
      <c r="A18" s="9" t="s">
        <v>35</v>
      </c>
      <c r="B18" s="21">
        <v>44.7</v>
      </c>
      <c r="C18" s="14">
        <v>46.7</v>
      </c>
      <c r="D18" s="14">
        <f t="shared" si="0"/>
        <v>37.999999999999993</v>
      </c>
      <c r="E18" s="14">
        <f t="shared" si="0"/>
        <v>37.999999999999993</v>
      </c>
      <c r="F18" s="14">
        <v>43.4</v>
      </c>
      <c r="G18" s="22">
        <v>41.7</v>
      </c>
      <c r="H18" s="21"/>
      <c r="I18" s="9" t="s">
        <v>34</v>
      </c>
      <c r="J18" s="22">
        <v>41.7</v>
      </c>
      <c r="K18" s="14">
        <v>43.4</v>
      </c>
    </row>
    <row r="19" spans="1:11" hidden="1">
      <c r="A19" s="9" t="s">
        <v>33</v>
      </c>
      <c r="B19" s="21">
        <v>48.5</v>
      </c>
      <c r="C19" s="14">
        <v>51.4</v>
      </c>
      <c r="D19" s="14">
        <f t="shared" si="0"/>
        <v>40.923076923076913</v>
      </c>
      <c r="E19" s="14">
        <f t="shared" si="0"/>
        <v>40.923076923076913</v>
      </c>
      <c r="F19" s="14">
        <v>43.4</v>
      </c>
      <c r="G19" s="22">
        <v>41.7</v>
      </c>
      <c r="H19" s="21"/>
      <c r="I19" s="9" t="s">
        <v>32</v>
      </c>
      <c r="J19" s="21">
        <v>38.4</v>
      </c>
      <c r="K19" s="14">
        <v>41.2</v>
      </c>
    </row>
    <row r="20" spans="1:11" hidden="1">
      <c r="A20" s="9" t="s">
        <v>31</v>
      </c>
      <c r="B20" s="21">
        <v>49.9</v>
      </c>
      <c r="C20" s="14">
        <v>52.8</v>
      </c>
      <c r="D20" s="14">
        <f t="shared" si="0"/>
        <v>43.846153846153832</v>
      </c>
      <c r="E20" s="14">
        <f t="shared" si="0"/>
        <v>43.846153846153832</v>
      </c>
      <c r="F20" s="14">
        <v>43.4</v>
      </c>
      <c r="G20" s="22">
        <v>41.7</v>
      </c>
      <c r="H20" s="21"/>
      <c r="I20" s="9" t="s">
        <v>30</v>
      </c>
      <c r="J20" s="21">
        <v>39</v>
      </c>
      <c r="K20" s="14">
        <v>40.9</v>
      </c>
    </row>
    <row r="21" spans="1:11" hidden="1">
      <c r="A21" s="9" t="s">
        <v>29</v>
      </c>
      <c r="B21" s="21">
        <v>51.3</v>
      </c>
      <c r="C21" s="14">
        <v>54.1</v>
      </c>
      <c r="D21" s="14">
        <f t="shared" si="0"/>
        <v>46.769230769230752</v>
      </c>
      <c r="E21" s="14">
        <f t="shared" si="0"/>
        <v>46.769230769230752</v>
      </c>
      <c r="F21" s="14">
        <v>43.4</v>
      </c>
      <c r="G21" s="22">
        <v>41.7</v>
      </c>
      <c r="H21" s="21"/>
      <c r="I21" s="9" t="s">
        <v>28</v>
      </c>
      <c r="J21" s="21">
        <v>39.6</v>
      </c>
      <c r="K21" s="14">
        <v>40.799999999999997</v>
      </c>
    </row>
    <row r="22" spans="1:11" hidden="1">
      <c r="A22" s="9" t="s">
        <v>27</v>
      </c>
      <c r="B22" s="21">
        <v>55.3</v>
      </c>
      <c r="C22" s="14">
        <v>55.9</v>
      </c>
      <c r="D22" s="14">
        <f t="shared" si="0"/>
        <v>49.692307692307672</v>
      </c>
      <c r="E22" s="14">
        <f t="shared" si="0"/>
        <v>49.692307692307672</v>
      </c>
      <c r="F22" s="14">
        <v>43.4</v>
      </c>
      <c r="G22" s="22">
        <v>41.7</v>
      </c>
      <c r="H22" s="21"/>
      <c r="I22" s="9" t="s">
        <v>26</v>
      </c>
      <c r="J22" s="21">
        <v>39.5</v>
      </c>
      <c r="K22" s="14">
        <v>40.6</v>
      </c>
    </row>
    <row r="23" spans="1:11" hidden="1">
      <c r="A23" s="9" t="s">
        <v>25</v>
      </c>
      <c r="B23" s="21">
        <v>55.1</v>
      </c>
      <c r="C23" s="14">
        <v>56</v>
      </c>
      <c r="D23" s="14">
        <f t="shared" ref="D23:E29" si="1">D22+(76/26)</f>
        <v>52.615384615384592</v>
      </c>
      <c r="E23" s="14">
        <f t="shared" si="1"/>
        <v>52.615384615384592</v>
      </c>
      <c r="F23" s="14">
        <v>43.4</v>
      </c>
      <c r="G23" s="22">
        <v>41.7</v>
      </c>
      <c r="H23" s="21"/>
      <c r="I23" s="9" t="s">
        <v>24</v>
      </c>
      <c r="J23" s="21">
        <v>38</v>
      </c>
      <c r="K23" s="14">
        <v>39.6</v>
      </c>
    </row>
    <row r="24" spans="1:11" hidden="1">
      <c r="A24" s="9" t="s">
        <v>23</v>
      </c>
      <c r="B24" s="21">
        <v>55</v>
      </c>
      <c r="C24" s="14">
        <v>57.6</v>
      </c>
      <c r="D24" s="14">
        <f t="shared" si="1"/>
        <v>55.538461538461512</v>
      </c>
      <c r="E24" s="14">
        <f t="shared" si="1"/>
        <v>55.538461538461512</v>
      </c>
      <c r="F24" s="14">
        <v>43.4</v>
      </c>
      <c r="G24" s="22">
        <v>41.7</v>
      </c>
      <c r="H24" s="21"/>
      <c r="I24" s="9" t="s">
        <v>22</v>
      </c>
      <c r="J24" s="21">
        <v>37.299999999999997</v>
      </c>
      <c r="K24" s="14">
        <v>39.200000000000003</v>
      </c>
    </row>
    <row r="25" spans="1:11" hidden="1">
      <c r="A25" s="9" t="s">
        <v>21</v>
      </c>
      <c r="B25" s="21">
        <v>57.5</v>
      </c>
      <c r="C25" s="14">
        <v>59.1</v>
      </c>
      <c r="D25" s="14">
        <f t="shared" si="1"/>
        <v>58.461538461538431</v>
      </c>
      <c r="E25" s="14">
        <f t="shared" si="1"/>
        <v>58.461538461538431</v>
      </c>
      <c r="F25" s="14">
        <v>43.4</v>
      </c>
      <c r="G25" s="22">
        <v>41.7</v>
      </c>
      <c r="H25" s="21"/>
      <c r="I25" s="9" t="s">
        <v>20</v>
      </c>
      <c r="J25" s="21">
        <v>33.9</v>
      </c>
      <c r="K25" s="14">
        <v>37.700000000000003</v>
      </c>
    </row>
    <row r="26" spans="1:11" hidden="1">
      <c r="A26" s="9" t="s">
        <v>19</v>
      </c>
      <c r="B26" s="21">
        <v>59.3</v>
      </c>
      <c r="C26" s="14">
        <v>59.4</v>
      </c>
      <c r="D26" s="14">
        <f t="shared" si="1"/>
        <v>61.384615384615351</v>
      </c>
      <c r="E26" s="14">
        <f t="shared" si="1"/>
        <v>61.384615384615351</v>
      </c>
      <c r="F26" s="14">
        <v>43.4</v>
      </c>
      <c r="G26" s="22">
        <v>41.7</v>
      </c>
      <c r="H26" s="21"/>
      <c r="I26" s="9" t="s">
        <v>18</v>
      </c>
      <c r="J26" s="21">
        <v>33.1</v>
      </c>
      <c r="K26" s="14">
        <v>35.799999999999997</v>
      </c>
    </row>
    <row r="27" spans="1:11" hidden="1">
      <c r="A27" s="9" t="s">
        <v>17</v>
      </c>
      <c r="B27" s="21">
        <v>59.1</v>
      </c>
      <c r="C27" s="14">
        <v>60.5</v>
      </c>
      <c r="D27" s="14">
        <f t="shared" si="1"/>
        <v>64.307692307692278</v>
      </c>
      <c r="E27" s="14">
        <f t="shared" si="1"/>
        <v>64.307692307692278</v>
      </c>
      <c r="F27" s="14">
        <v>43.4</v>
      </c>
      <c r="G27" s="22">
        <v>41.7</v>
      </c>
      <c r="H27" s="21"/>
      <c r="I27" s="9" t="s">
        <v>16</v>
      </c>
      <c r="J27" s="21">
        <v>33.200000000000003</v>
      </c>
      <c r="K27" s="14">
        <v>34.700000000000003</v>
      </c>
    </row>
    <row r="28" spans="1:11" hidden="1">
      <c r="A28" s="9" t="s">
        <v>15</v>
      </c>
      <c r="B28" s="21">
        <v>63.5</v>
      </c>
      <c r="C28" s="14">
        <v>65.7</v>
      </c>
      <c r="D28" s="14">
        <f t="shared" si="1"/>
        <v>67.230769230769198</v>
      </c>
      <c r="E28" s="14">
        <f t="shared" si="1"/>
        <v>67.230769230769198</v>
      </c>
      <c r="F28" s="14">
        <v>43.4</v>
      </c>
      <c r="G28" s="22">
        <v>41.7</v>
      </c>
      <c r="H28" s="21"/>
      <c r="I28" s="9" t="s">
        <v>14</v>
      </c>
      <c r="J28" s="21">
        <v>29.4</v>
      </c>
      <c r="K28" s="14">
        <v>31.9</v>
      </c>
    </row>
    <row r="29" spans="1:11" hidden="1">
      <c r="A29" s="9" t="s">
        <v>13</v>
      </c>
      <c r="B29" s="21">
        <v>65.400000000000006</v>
      </c>
      <c r="C29" s="14">
        <v>67.2</v>
      </c>
      <c r="D29" s="14">
        <f t="shared" si="1"/>
        <v>70.153846153846118</v>
      </c>
      <c r="E29" s="14">
        <f t="shared" si="1"/>
        <v>70.153846153846118</v>
      </c>
      <c r="F29" s="14">
        <v>43.4</v>
      </c>
      <c r="G29" s="22">
        <v>41.7</v>
      </c>
      <c r="H29" s="21"/>
      <c r="I29" s="9" t="s">
        <v>12</v>
      </c>
      <c r="J29" s="21">
        <v>27.2</v>
      </c>
      <c r="K29" s="14">
        <v>26.9</v>
      </c>
    </row>
    <row r="30" spans="1:11" hidden="1">
      <c r="B30" s="14">
        <f>B29-B5</f>
        <v>38.200000000000003</v>
      </c>
      <c r="C30" s="14">
        <f>C28-C16</f>
        <v>22.300000000000004</v>
      </c>
    </row>
    <row r="31" spans="1:11" hidden="1">
      <c r="B31" s="14">
        <f>B25-C25</f>
        <v>-1.6000000000000014</v>
      </c>
    </row>
    <row r="32" spans="1:11" hidden="1">
      <c r="B32" s="14"/>
    </row>
    <row r="33" spans="1:8" hidden="1"/>
    <row r="34" spans="1:8" hidden="1"/>
    <row r="35" spans="1:8" hidden="1">
      <c r="A35" s="23" t="s">
        <v>228</v>
      </c>
    </row>
    <row r="36" spans="1:8" hidden="1">
      <c r="A36" s="14">
        <f>+B36-B37</f>
        <v>5.7999999999999972</v>
      </c>
      <c r="B36" s="14">
        <f>MAX(B39:B63)</f>
        <v>3.7999999999999972</v>
      </c>
      <c r="C36" s="14">
        <f>MAX(C39:C63)</f>
        <v>3.8</v>
      </c>
    </row>
    <row r="37" spans="1:8" hidden="1">
      <c r="B37" s="14">
        <f>MIN(B39:B63)</f>
        <v>-2</v>
      </c>
      <c r="C37" s="14">
        <f>MIN(C39:C63)</f>
        <v>-0.30000000000000071</v>
      </c>
    </row>
    <row r="38" spans="1:8" hidden="1">
      <c r="A38" s="12"/>
      <c r="B38" s="9">
        <v>2019</v>
      </c>
      <c r="C38" s="9">
        <v>2020</v>
      </c>
      <c r="D38" s="9" t="s">
        <v>37</v>
      </c>
      <c r="E38" s="9" t="s">
        <v>8</v>
      </c>
      <c r="F38" s="9" t="s">
        <v>38</v>
      </c>
      <c r="G38" s="9" t="s">
        <v>39</v>
      </c>
      <c r="H38" s="9" t="s">
        <v>40</v>
      </c>
    </row>
    <row r="39" spans="1:8" hidden="1">
      <c r="A39" s="9" t="s">
        <v>12</v>
      </c>
      <c r="B39" s="14">
        <v>0.30000000000000071</v>
      </c>
      <c r="C39" s="14">
        <v>-0.30000000000000071</v>
      </c>
      <c r="D39" s="14">
        <f>C39-B39</f>
        <v>-0.60000000000000142</v>
      </c>
      <c r="E39" s="9">
        <v>-3</v>
      </c>
      <c r="F39" s="9">
        <v>1.6</v>
      </c>
      <c r="G39" s="9">
        <v>1.7</v>
      </c>
      <c r="H39" s="9">
        <v>4</v>
      </c>
    </row>
    <row r="40" spans="1:8" hidden="1">
      <c r="A40" s="9" t="s">
        <v>19</v>
      </c>
      <c r="B40" s="14">
        <v>-2</v>
      </c>
      <c r="C40" s="14">
        <v>0.10000000000000142</v>
      </c>
      <c r="D40" s="14">
        <f t="shared" ref="D40:D63" si="2">C40-B40</f>
        <v>2.1000000000000014</v>
      </c>
      <c r="E40" s="14">
        <f>E39+(7.6/26)</f>
        <v>-2.7076923076923078</v>
      </c>
      <c r="F40" s="9">
        <v>1.6</v>
      </c>
      <c r="G40" s="9">
        <v>1.7</v>
      </c>
      <c r="H40" s="9">
        <f>H39-(8/25)</f>
        <v>3.68</v>
      </c>
    </row>
    <row r="41" spans="1:8" hidden="1">
      <c r="A41" s="9" t="s">
        <v>27</v>
      </c>
      <c r="B41" s="14">
        <v>2.7999999999999972</v>
      </c>
      <c r="C41" s="14">
        <v>0.60000000000000142</v>
      </c>
      <c r="D41" s="14">
        <f t="shared" si="2"/>
        <v>-2.1999999999999957</v>
      </c>
      <c r="E41" s="14">
        <f t="shared" ref="E41:E63" si="3">E40+(7.6/26)</f>
        <v>-2.4153846153846157</v>
      </c>
      <c r="F41" s="9">
        <v>1.6</v>
      </c>
      <c r="G41" s="9">
        <v>1.7</v>
      </c>
      <c r="H41" s="9">
        <f t="shared" ref="H41:H63" si="4">H40-(8/25)</f>
        <v>3.3600000000000003</v>
      </c>
    </row>
    <row r="42" spans="1:8" hidden="1">
      <c r="A42" s="9" t="s">
        <v>25</v>
      </c>
      <c r="B42" s="14">
        <v>1.1999999999999957</v>
      </c>
      <c r="C42" s="14">
        <v>0.89999999999999858</v>
      </c>
      <c r="D42" s="14">
        <f t="shared" si="2"/>
        <v>-0.29999999999999716</v>
      </c>
      <c r="E42" s="14">
        <f t="shared" si="3"/>
        <v>-2.1230769230769235</v>
      </c>
      <c r="F42" s="9">
        <v>1.6</v>
      </c>
      <c r="G42" s="9">
        <v>1.7</v>
      </c>
      <c r="H42" s="9">
        <f t="shared" si="4"/>
        <v>3.0400000000000005</v>
      </c>
    </row>
    <row r="43" spans="1:8" hidden="1">
      <c r="A43" s="9" t="s">
        <v>26</v>
      </c>
      <c r="B43" s="14">
        <v>1.0999999999999979</v>
      </c>
      <c r="C43" s="14">
        <v>1.1000000000000014</v>
      </c>
      <c r="D43" s="14">
        <f t="shared" si="2"/>
        <v>3.5527136788005009E-15</v>
      </c>
      <c r="E43" s="14">
        <f t="shared" si="3"/>
        <v>-1.8307692307692314</v>
      </c>
      <c r="F43" s="9">
        <v>1.6</v>
      </c>
      <c r="G43" s="9">
        <v>1.7</v>
      </c>
      <c r="H43" s="9">
        <f t="shared" si="4"/>
        <v>2.7200000000000006</v>
      </c>
    </row>
    <row r="44" spans="1:8" hidden="1">
      <c r="A44" s="9" t="s">
        <v>28</v>
      </c>
      <c r="B44" s="14">
        <v>1.2999999999999972</v>
      </c>
      <c r="C44" s="14">
        <v>1.1999999999999957</v>
      </c>
      <c r="D44" s="14">
        <f t="shared" si="2"/>
        <v>-0.10000000000000142</v>
      </c>
      <c r="E44" s="14">
        <f t="shared" si="3"/>
        <v>-1.5384615384615392</v>
      </c>
      <c r="F44" s="9">
        <v>1.6</v>
      </c>
      <c r="G44" s="9">
        <v>1.7</v>
      </c>
      <c r="H44" s="9">
        <f t="shared" si="4"/>
        <v>2.4000000000000008</v>
      </c>
    </row>
    <row r="45" spans="1:8" hidden="1">
      <c r="A45" s="9" t="s">
        <v>17</v>
      </c>
      <c r="B45" s="14">
        <v>1.2000000000000028</v>
      </c>
      <c r="C45" s="14">
        <v>1.3999999999999986</v>
      </c>
      <c r="D45" s="14">
        <f t="shared" si="2"/>
        <v>0.19999999999999574</v>
      </c>
      <c r="E45" s="14">
        <f t="shared" si="3"/>
        <v>-1.2461538461538471</v>
      </c>
      <c r="F45" s="9">
        <v>1.6</v>
      </c>
      <c r="G45" s="9">
        <v>1.7</v>
      </c>
      <c r="H45" s="9">
        <f t="shared" si="4"/>
        <v>2.080000000000001</v>
      </c>
    </row>
    <row r="46" spans="1:8" hidden="1">
      <c r="A46" s="9" t="s">
        <v>16</v>
      </c>
      <c r="B46" s="14">
        <v>2.1999999999999993</v>
      </c>
      <c r="C46" s="14">
        <v>1.5</v>
      </c>
      <c r="D46" s="14">
        <f t="shared" si="2"/>
        <v>-0.69999999999999929</v>
      </c>
      <c r="E46" s="14">
        <f t="shared" si="3"/>
        <v>-0.95384615384615479</v>
      </c>
      <c r="F46" s="9">
        <v>1.6</v>
      </c>
      <c r="G46" s="9">
        <v>1.7</v>
      </c>
      <c r="H46" s="9">
        <f t="shared" si="4"/>
        <v>1.7600000000000009</v>
      </c>
    </row>
    <row r="47" spans="1:8" hidden="1">
      <c r="A47" s="9" t="s">
        <v>21</v>
      </c>
      <c r="B47" s="14">
        <v>2.7000000000000028</v>
      </c>
      <c r="C47" s="14">
        <v>1.6000000000000014</v>
      </c>
      <c r="D47" s="14">
        <f t="shared" si="2"/>
        <v>-1.1000000000000014</v>
      </c>
      <c r="E47" s="14">
        <f t="shared" si="3"/>
        <v>-0.66153846153846252</v>
      </c>
      <c r="F47" s="9">
        <v>1.6</v>
      </c>
      <c r="G47" s="9">
        <v>1.7</v>
      </c>
      <c r="H47" s="9">
        <f t="shared" si="4"/>
        <v>1.4400000000000008</v>
      </c>
    </row>
    <row r="48" spans="1:8" hidden="1">
      <c r="A48" s="9" t="s">
        <v>24</v>
      </c>
      <c r="B48" s="14">
        <v>2.2000000000000028</v>
      </c>
      <c r="C48" s="14">
        <v>1.6000000000000014</v>
      </c>
      <c r="D48" s="14">
        <f t="shared" si="2"/>
        <v>-0.60000000000000142</v>
      </c>
      <c r="E48" s="14">
        <f t="shared" si="3"/>
        <v>-0.36923076923077025</v>
      </c>
      <c r="F48" s="9">
        <v>1.6</v>
      </c>
      <c r="G48" s="9">
        <v>1.7</v>
      </c>
      <c r="H48" s="9">
        <f t="shared" si="4"/>
        <v>1.1200000000000008</v>
      </c>
    </row>
    <row r="49" spans="1:8" hidden="1">
      <c r="A49" s="19" t="s">
        <v>41</v>
      </c>
      <c r="B49" s="19">
        <v>1.6</v>
      </c>
      <c r="C49" s="19">
        <v>1.7</v>
      </c>
      <c r="D49" s="14">
        <f t="shared" si="2"/>
        <v>9.9999999999999867E-2</v>
      </c>
      <c r="E49" s="14">
        <f t="shared" si="3"/>
        <v>-7.6923076923077982E-2</v>
      </c>
      <c r="F49" s="9">
        <v>1.6</v>
      </c>
      <c r="G49" s="9">
        <v>1.7</v>
      </c>
      <c r="H49" s="9">
        <f t="shared" si="4"/>
        <v>0.80000000000000071</v>
      </c>
    </row>
    <row r="50" spans="1:8" hidden="1">
      <c r="A50" s="9" t="s">
        <v>13</v>
      </c>
      <c r="B50" s="14">
        <v>0.70000000000000284</v>
      </c>
      <c r="C50" s="14">
        <v>1.7999999999999972</v>
      </c>
      <c r="D50" s="14">
        <f t="shared" si="2"/>
        <v>1.0999999999999943</v>
      </c>
      <c r="E50" s="14">
        <f t="shared" si="3"/>
        <v>0.21538461538461429</v>
      </c>
      <c r="F50" s="9">
        <v>1.6</v>
      </c>
      <c r="G50" s="9">
        <v>1.7</v>
      </c>
      <c r="H50" s="9">
        <f t="shared" si="4"/>
        <v>0.4800000000000007</v>
      </c>
    </row>
    <row r="51" spans="1:8" hidden="1">
      <c r="A51" s="9" t="s">
        <v>30</v>
      </c>
      <c r="B51" s="14">
        <v>2.8000000000000007</v>
      </c>
      <c r="C51" s="14">
        <v>1.8999999999999986</v>
      </c>
      <c r="D51" s="14">
        <f t="shared" si="2"/>
        <v>-0.90000000000000213</v>
      </c>
      <c r="E51" s="14">
        <f t="shared" si="3"/>
        <v>0.50769230769230655</v>
      </c>
      <c r="F51" s="9">
        <v>1.6</v>
      </c>
      <c r="G51" s="9">
        <v>1.7</v>
      </c>
      <c r="H51" s="9">
        <f t="shared" si="4"/>
        <v>0.1600000000000007</v>
      </c>
    </row>
    <row r="52" spans="1:8" hidden="1">
      <c r="A52" s="9" t="s">
        <v>22</v>
      </c>
      <c r="B52" s="14">
        <v>3.3000000000000007</v>
      </c>
      <c r="C52" s="14">
        <v>1.9000000000000057</v>
      </c>
      <c r="D52" s="14">
        <f t="shared" si="2"/>
        <v>-1.399999999999995</v>
      </c>
      <c r="E52" s="14">
        <f t="shared" si="3"/>
        <v>0.79999999999999882</v>
      </c>
      <c r="F52" s="9">
        <v>1.6</v>
      </c>
      <c r="G52" s="9">
        <v>1.7</v>
      </c>
      <c r="H52" s="9">
        <f t="shared" si="4"/>
        <v>-0.15999999999999931</v>
      </c>
    </row>
    <row r="53" spans="1:8" hidden="1">
      <c r="A53" s="9" t="s">
        <v>35</v>
      </c>
      <c r="B53" s="14">
        <v>0.5</v>
      </c>
      <c r="C53" s="14">
        <v>2</v>
      </c>
      <c r="D53" s="14">
        <f t="shared" si="2"/>
        <v>1.5</v>
      </c>
      <c r="E53" s="14">
        <f t="shared" si="3"/>
        <v>1.0923076923076911</v>
      </c>
      <c r="F53" s="9">
        <v>1.6</v>
      </c>
      <c r="G53" s="9">
        <v>1.7</v>
      </c>
      <c r="H53" s="9">
        <f t="shared" si="4"/>
        <v>-0.47999999999999932</v>
      </c>
    </row>
    <row r="54" spans="1:8" hidden="1">
      <c r="A54" s="9" t="s">
        <v>15</v>
      </c>
      <c r="B54" s="14">
        <v>2.7999999999999972</v>
      </c>
      <c r="C54" s="14">
        <v>2.2000000000000028</v>
      </c>
      <c r="D54" s="14">
        <f t="shared" si="2"/>
        <v>-0.59999999999999432</v>
      </c>
      <c r="E54" s="14">
        <f t="shared" si="3"/>
        <v>1.3846153846153832</v>
      </c>
      <c r="F54" s="9">
        <v>1.6</v>
      </c>
      <c r="G54" s="9">
        <v>1.7</v>
      </c>
      <c r="H54" s="9">
        <f t="shared" si="4"/>
        <v>-0.79999999999999938</v>
      </c>
    </row>
    <row r="55" spans="1:8" hidden="1">
      <c r="A55" s="9" t="s">
        <v>14</v>
      </c>
      <c r="B55" s="14">
        <v>2.3000000000000007</v>
      </c>
      <c r="C55" s="14">
        <v>2.5</v>
      </c>
      <c r="D55" s="14">
        <f t="shared" si="2"/>
        <v>0.19999999999999929</v>
      </c>
      <c r="E55" s="14">
        <f t="shared" si="3"/>
        <v>1.6769230769230754</v>
      </c>
      <c r="F55" s="9">
        <v>1.6</v>
      </c>
      <c r="G55" s="9">
        <v>1.7</v>
      </c>
      <c r="H55" s="9">
        <f t="shared" si="4"/>
        <v>-1.1199999999999994</v>
      </c>
    </row>
    <row r="56" spans="1:8" hidden="1">
      <c r="A56" s="9" t="s">
        <v>23</v>
      </c>
      <c r="B56" s="14">
        <v>2</v>
      </c>
      <c r="C56" s="14">
        <v>2.6000000000000014</v>
      </c>
      <c r="D56" s="14">
        <f t="shared" si="2"/>
        <v>0.60000000000000142</v>
      </c>
      <c r="E56" s="14">
        <f t="shared" si="3"/>
        <v>1.9692307692307676</v>
      </c>
      <c r="F56" s="9">
        <v>1.6</v>
      </c>
      <c r="G56" s="9">
        <v>1.7</v>
      </c>
      <c r="H56" s="9">
        <f t="shared" si="4"/>
        <v>-1.4399999999999995</v>
      </c>
    </row>
    <row r="57" spans="1:8" hidden="1">
      <c r="A57" s="9" t="s">
        <v>18</v>
      </c>
      <c r="B57" s="14">
        <v>2.5</v>
      </c>
      <c r="C57" s="14">
        <v>2.6999999999999957</v>
      </c>
      <c r="D57" s="14">
        <f t="shared" si="2"/>
        <v>0.19999999999999574</v>
      </c>
      <c r="E57" s="14">
        <f t="shared" si="3"/>
        <v>2.2615384615384597</v>
      </c>
      <c r="F57" s="9">
        <v>1.6</v>
      </c>
      <c r="G57" s="9">
        <v>1.7</v>
      </c>
      <c r="H57" s="9">
        <f t="shared" si="4"/>
        <v>-1.7599999999999996</v>
      </c>
    </row>
    <row r="58" spans="1:8" hidden="1">
      <c r="A58" s="9" t="s">
        <v>29</v>
      </c>
      <c r="B58" s="14">
        <v>1.2000000000000028</v>
      </c>
      <c r="C58" s="14">
        <v>2.8000000000000043</v>
      </c>
      <c r="D58" s="14">
        <f t="shared" si="2"/>
        <v>1.6000000000000014</v>
      </c>
      <c r="E58" s="14">
        <f t="shared" si="3"/>
        <v>2.5538461538461519</v>
      </c>
      <c r="F58" s="9">
        <v>1.6</v>
      </c>
      <c r="G58" s="9">
        <v>1.7</v>
      </c>
      <c r="H58" s="9">
        <f t="shared" si="4"/>
        <v>-2.0799999999999996</v>
      </c>
    </row>
    <row r="59" spans="1:8" hidden="1">
      <c r="A59" s="9" t="s">
        <v>32</v>
      </c>
      <c r="B59" s="14">
        <v>2.3999999999999986</v>
      </c>
      <c r="C59" s="14">
        <v>2.8000000000000043</v>
      </c>
      <c r="D59" s="14">
        <f t="shared" si="2"/>
        <v>0.40000000000000568</v>
      </c>
      <c r="E59" s="14">
        <f t="shared" si="3"/>
        <v>2.846153846153844</v>
      </c>
      <c r="F59" s="9">
        <v>1.6</v>
      </c>
      <c r="G59" s="9">
        <v>1.7</v>
      </c>
      <c r="H59" s="9">
        <f t="shared" si="4"/>
        <v>-2.3999999999999995</v>
      </c>
    </row>
    <row r="60" spans="1:8" hidden="1">
      <c r="A60" s="9" t="s">
        <v>33</v>
      </c>
      <c r="B60" s="14">
        <v>3.7999999999999972</v>
      </c>
      <c r="C60" s="14">
        <v>2.8999999999999986</v>
      </c>
      <c r="D60" s="14">
        <f t="shared" si="2"/>
        <v>-0.89999999999999858</v>
      </c>
      <c r="E60" s="14">
        <f t="shared" si="3"/>
        <v>3.1384615384615362</v>
      </c>
      <c r="F60" s="9">
        <v>1.6</v>
      </c>
      <c r="G60" s="9">
        <v>1.7</v>
      </c>
      <c r="H60" s="9">
        <f t="shared" si="4"/>
        <v>-2.7199999999999993</v>
      </c>
    </row>
    <row r="61" spans="1:8" hidden="1">
      <c r="A61" s="9" t="s">
        <v>31</v>
      </c>
      <c r="B61" s="14">
        <v>2.3999999999999986</v>
      </c>
      <c r="C61" s="14">
        <v>2.8999999999999986</v>
      </c>
      <c r="D61" s="14">
        <f t="shared" si="2"/>
        <v>0.5</v>
      </c>
      <c r="E61" s="14">
        <f t="shared" si="3"/>
        <v>3.4307692307692284</v>
      </c>
      <c r="F61" s="9">
        <v>1.6</v>
      </c>
      <c r="G61" s="9">
        <v>1.7</v>
      </c>
      <c r="H61" s="9">
        <f t="shared" si="4"/>
        <v>-3.0399999999999991</v>
      </c>
    </row>
    <row r="62" spans="1:8" hidden="1">
      <c r="A62" s="9" t="s">
        <v>36</v>
      </c>
      <c r="B62" s="14">
        <v>3.1999999999999957</v>
      </c>
      <c r="C62" s="14">
        <v>3.6000000000000014</v>
      </c>
      <c r="D62" s="14">
        <f t="shared" si="2"/>
        <v>0.40000000000000568</v>
      </c>
      <c r="E62" s="14">
        <f t="shared" si="3"/>
        <v>3.7230769230769205</v>
      </c>
      <c r="F62" s="9">
        <v>1.6</v>
      </c>
      <c r="G62" s="9">
        <v>1.7</v>
      </c>
      <c r="H62" s="9">
        <f t="shared" si="4"/>
        <v>-3.359999999999999</v>
      </c>
    </row>
    <row r="63" spans="1:8" hidden="1">
      <c r="A63" s="9" t="s">
        <v>20</v>
      </c>
      <c r="B63" s="14">
        <v>2</v>
      </c>
      <c r="C63" s="14">
        <v>3.8</v>
      </c>
      <c r="D63" s="14">
        <f t="shared" si="2"/>
        <v>1.7999999999999998</v>
      </c>
      <c r="E63" s="14">
        <f t="shared" si="3"/>
        <v>4.0153846153846127</v>
      </c>
      <c r="F63" s="9">
        <v>1.6</v>
      </c>
      <c r="G63" s="9">
        <v>1.7</v>
      </c>
      <c r="H63" s="9">
        <f t="shared" si="4"/>
        <v>-3.6799999999999988</v>
      </c>
    </row>
    <row r="64" spans="1:8" hidden="1">
      <c r="B64" s="14"/>
      <c r="C64" s="14"/>
      <c r="D64" s="14"/>
      <c r="E64" s="14"/>
      <c r="F64" s="14"/>
    </row>
    <row r="65" spans="1:9" hidden="1">
      <c r="A65" s="19" t="s">
        <v>42</v>
      </c>
    </row>
    <row r="66" spans="1:9" hidden="1">
      <c r="B66" s="9">
        <v>2019</v>
      </c>
      <c r="C66" s="9">
        <v>2020</v>
      </c>
      <c r="D66" s="9" t="s">
        <v>40</v>
      </c>
      <c r="E66" s="9" t="s">
        <v>8</v>
      </c>
      <c r="F66" s="9" t="s">
        <v>39</v>
      </c>
      <c r="G66" s="9" t="s">
        <v>38</v>
      </c>
    </row>
    <row r="67" spans="1:9" hidden="1">
      <c r="A67" s="24" t="s">
        <v>16</v>
      </c>
      <c r="B67" s="25">
        <v>29.8</v>
      </c>
      <c r="C67" s="25">
        <v>34</v>
      </c>
      <c r="D67" s="9">
        <v>0</v>
      </c>
      <c r="E67" s="9">
        <v>0</v>
      </c>
      <c r="F67" s="26">
        <v>42.5</v>
      </c>
      <c r="G67" s="25">
        <v>35.700000000000003</v>
      </c>
      <c r="H67" s="14">
        <v>12.900000000000002</v>
      </c>
      <c r="I67" s="24" t="s">
        <v>28</v>
      </c>
    </row>
    <row r="68" spans="1:9" hidden="1">
      <c r="A68" s="24" t="s">
        <v>28</v>
      </c>
      <c r="B68" s="25">
        <v>27.3</v>
      </c>
      <c r="C68" s="25">
        <v>40.200000000000003</v>
      </c>
      <c r="D68" s="9">
        <f>+D67+(73/25)</f>
        <v>2.92</v>
      </c>
      <c r="E68" s="9">
        <f>+E67+(73/25)</f>
        <v>2.92</v>
      </c>
      <c r="F68" s="26">
        <v>42.5</v>
      </c>
      <c r="G68" s="25">
        <v>35.700000000000003</v>
      </c>
      <c r="H68" s="14">
        <v>12.900000000000002</v>
      </c>
      <c r="I68" s="24" t="s">
        <v>26</v>
      </c>
    </row>
    <row r="69" spans="1:9" hidden="1">
      <c r="A69" s="24" t="s">
        <v>26</v>
      </c>
      <c r="B69" s="25">
        <v>27.2</v>
      </c>
      <c r="C69" s="25">
        <v>40.1</v>
      </c>
      <c r="D69" s="9">
        <f t="shared" ref="D69:E84" si="5">+D68+(73/25)</f>
        <v>5.84</v>
      </c>
      <c r="E69" s="9">
        <f t="shared" si="5"/>
        <v>5.84</v>
      </c>
      <c r="F69" s="26">
        <v>42.5</v>
      </c>
      <c r="G69" s="25">
        <v>35.700000000000003</v>
      </c>
      <c r="H69" s="14">
        <v>10.5</v>
      </c>
      <c r="I69" s="24" t="s">
        <v>18</v>
      </c>
    </row>
    <row r="70" spans="1:9" hidden="1">
      <c r="A70" s="24" t="s">
        <v>29</v>
      </c>
      <c r="B70" s="25">
        <v>46</v>
      </c>
      <c r="C70" s="25">
        <v>52.7</v>
      </c>
      <c r="D70" s="9">
        <f t="shared" si="5"/>
        <v>8.76</v>
      </c>
      <c r="E70" s="9">
        <f t="shared" si="5"/>
        <v>8.76</v>
      </c>
      <c r="F70" s="26">
        <v>42.5</v>
      </c>
      <c r="G70" s="25">
        <v>35.700000000000003</v>
      </c>
      <c r="H70" s="14">
        <v>7.6999999999999957</v>
      </c>
      <c r="I70" s="24" t="s">
        <v>24</v>
      </c>
    </row>
    <row r="71" spans="1:9" hidden="1">
      <c r="A71" s="24" t="s">
        <v>32</v>
      </c>
      <c r="B71" s="25">
        <v>35.700000000000003</v>
      </c>
      <c r="C71" s="25">
        <v>39.799999999999997</v>
      </c>
      <c r="D71" s="9">
        <f t="shared" si="5"/>
        <v>11.68</v>
      </c>
      <c r="E71" s="9">
        <f t="shared" si="5"/>
        <v>11.68</v>
      </c>
      <c r="F71" s="26">
        <v>42.5</v>
      </c>
      <c r="G71" s="25">
        <v>35.700000000000003</v>
      </c>
      <c r="H71" s="14">
        <v>7.2999999999999972</v>
      </c>
      <c r="I71" s="24" t="s">
        <v>30</v>
      </c>
    </row>
    <row r="72" spans="1:9" hidden="1">
      <c r="A72" s="24" t="s">
        <v>14</v>
      </c>
      <c r="B72" s="25">
        <v>28.7</v>
      </c>
      <c r="C72" s="25">
        <v>30.7</v>
      </c>
      <c r="D72" s="9">
        <f t="shared" si="5"/>
        <v>14.6</v>
      </c>
      <c r="E72" s="9">
        <f t="shared" si="5"/>
        <v>14.6</v>
      </c>
      <c r="F72" s="26">
        <v>42.5</v>
      </c>
      <c r="G72" s="25">
        <v>35.700000000000003</v>
      </c>
      <c r="H72" s="14">
        <v>7.0999999999999979</v>
      </c>
      <c r="I72" s="24" t="s">
        <v>20</v>
      </c>
    </row>
    <row r="73" spans="1:9" hidden="1">
      <c r="A73" s="24" t="s">
        <v>36</v>
      </c>
      <c r="B73" s="25">
        <v>48.8</v>
      </c>
      <c r="C73" s="25">
        <v>43.9</v>
      </c>
      <c r="D73" s="9">
        <f t="shared" si="5"/>
        <v>17.52</v>
      </c>
      <c r="E73" s="9">
        <f t="shared" si="5"/>
        <v>17.52</v>
      </c>
      <c r="F73" s="26">
        <v>42.5</v>
      </c>
      <c r="G73" s="25">
        <v>35.700000000000003</v>
      </c>
      <c r="H73" s="14">
        <v>6.7999999999999972</v>
      </c>
      <c r="I73" s="27" t="s">
        <v>41</v>
      </c>
    </row>
    <row r="74" spans="1:9" hidden="1">
      <c r="A74" s="24" t="s">
        <v>27</v>
      </c>
      <c r="B74" s="25">
        <v>59.6</v>
      </c>
      <c r="C74" s="25">
        <v>55.6</v>
      </c>
      <c r="D74" s="9">
        <f t="shared" si="5"/>
        <v>20.439999999999998</v>
      </c>
      <c r="E74" s="9">
        <f t="shared" si="5"/>
        <v>20.439999999999998</v>
      </c>
      <c r="F74" s="26">
        <v>42.5</v>
      </c>
      <c r="G74" s="25">
        <v>35.700000000000003</v>
      </c>
      <c r="H74" s="14">
        <v>6.7000000000000028</v>
      </c>
      <c r="I74" s="24" t="s">
        <v>29</v>
      </c>
    </row>
    <row r="75" spans="1:9" hidden="1">
      <c r="A75" s="24" t="s">
        <v>21</v>
      </c>
      <c r="B75" s="25">
        <v>51.7</v>
      </c>
      <c r="C75" s="25">
        <v>58.3</v>
      </c>
      <c r="D75" s="9">
        <f t="shared" si="5"/>
        <v>23.36</v>
      </c>
      <c r="E75" s="9">
        <f t="shared" si="5"/>
        <v>23.36</v>
      </c>
      <c r="F75" s="26">
        <v>42.5</v>
      </c>
      <c r="G75" s="25">
        <v>35.700000000000003</v>
      </c>
      <c r="H75" s="14">
        <v>6.6000000000000014</v>
      </c>
      <c r="I75" s="24" t="s">
        <v>12</v>
      </c>
    </row>
    <row r="76" spans="1:9" hidden="1">
      <c r="A76" s="24" t="s">
        <v>15</v>
      </c>
      <c r="B76" s="25">
        <v>68.400000000000006</v>
      </c>
      <c r="C76" s="25">
        <v>64.599999999999994</v>
      </c>
      <c r="D76" s="9">
        <f t="shared" si="5"/>
        <v>26.28</v>
      </c>
      <c r="E76" s="9">
        <f t="shared" si="5"/>
        <v>26.28</v>
      </c>
      <c r="F76" s="26">
        <v>42.5</v>
      </c>
      <c r="G76" s="25">
        <v>35.700000000000003</v>
      </c>
      <c r="H76" s="14">
        <v>6.5999999999999943</v>
      </c>
      <c r="I76" s="24" t="s">
        <v>21</v>
      </c>
    </row>
    <row r="77" spans="1:9" hidden="1">
      <c r="A77" s="24" t="s">
        <v>19</v>
      </c>
      <c r="B77" s="25">
        <v>54.2</v>
      </c>
      <c r="C77" s="25">
        <v>59.4</v>
      </c>
      <c r="D77" s="9">
        <f t="shared" si="5"/>
        <v>29.200000000000003</v>
      </c>
      <c r="E77" s="9">
        <f t="shared" si="5"/>
        <v>29.200000000000003</v>
      </c>
      <c r="F77" s="26">
        <v>42.5</v>
      </c>
      <c r="G77" s="25">
        <v>35.700000000000003</v>
      </c>
      <c r="H77" s="14">
        <v>6.4000000000000057</v>
      </c>
      <c r="I77" s="24" t="s">
        <v>35</v>
      </c>
    </row>
    <row r="78" spans="1:9" hidden="1">
      <c r="A78" s="24" t="s">
        <v>12</v>
      </c>
      <c r="B78" s="25">
        <v>20.399999999999999</v>
      </c>
      <c r="C78" s="25">
        <v>27</v>
      </c>
      <c r="D78" s="9">
        <f t="shared" si="5"/>
        <v>32.120000000000005</v>
      </c>
      <c r="E78" s="9">
        <f t="shared" si="5"/>
        <v>32.120000000000005</v>
      </c>
      <c r="F78" s="26">
        <v>42.5</v>
      </c>
      <c r="G78" s="25">
        <v>35.700000000000003</v>
      </c>
      <c r="H78" s="14">
        <v>6.2999999999999972</v>
      </c>
      <c r="I78" s="24" t="s">
        <v>17</v>
      </c>
    </row>
    <row r="79" spans="1:9" hidden="1">
      <c r="A79" s="24" t="s">
        <v>25</v>
      </c>
      <c r="B79" s="25">
        <v>51.2</v>
      </c>
      <c r="C79" s="25">
        <v>55.6</v>
      </c>
      <c r="D79" s="9">
        <f t="shared" si="5"/>
        <v>35.040000000000006</v>
      </c>
      <c r="E79" s="9">
        <f t="shared" si="5"/>
        <v>35.040000000000006</v>
      </c>
      <c r="F79" s="26">
        <v>42.5</v>
      </c>
      <c r="G79" s="25">
        <v>35.700000000000003</v>
      </c>
      <c r="H79" s="14">
        <v>5.2999999999999972</v>
      </c>
      <c r="I79" s="24" t="s">
        <v>22</v>
      </c>
    </row>
    <row r="80" spans="1:9" hidden="1">
      <c r="A80" s="24" t="s">
        <v>13</v>
      </c>
      <c r="B80" s="25">
        <v>61.8</v>
      </c>
      <c r="C80" s="25">
        <v>66.3</v>
      </c>
      <c r="D80" s="9">
        <f t="shared" si="5"/>
        <v>37.960000000000008</v>
      </c>
      <c r="E80" s="9">
        <f t="shared" si="5"/>
        <v>37.960000000000008</v>
      </c>
      <c r="F80" s="26">
        <v>42.5</v>
      </c>
      <c r="G80" s="25">
        <v>35.700000000000003</v>
      </c>
      <c r="H80" s="14">
        <v>5.1999999999999957</v>
      </c>
      <c r="I80" s="24" t="s">
        <v>19</v>
      </c>
    </row>
    <row r="81" spans="1:21" hidden="1">
      <c r="A81" s="24" t="s">
        <v>17</v>
      </c>
      <c r="B81" s="25">
        <v>53.5</v>
      </c>
      <c r="C81" s="25">
        <v>59.8</v>
      </c>
      <c r="D81" s="9">
        <f t="shared" si="5"/>
        <v>40.88000000000001</v>
      </c>
      <c r="E81" s="9">
        <f t="shared" si="5"/>
        <v>40.88000000000001</v>
      </c>
      <c r="F81" s="26">
        <v>42.5</v>
      </c>
      <c r="G81" s="25">
        <v>35.700000000000003</v>
      </c>
      <c r="H81" s="14">
        <v>4.5</v>
      </c>
      <c r="I81" s="24" t="s">
        <v>13</v>
      </c>
    </row>
    <row r="82" spans="1:21" hidden="1">
      <c r="A82" s="24" t="s">
        <v>30</v>
      </c>
      <c r="B82" s="25">
        <v>32.700000000000003</v>
      </c>
      <c r="C82" s="25">
        <v>40</v>
      </c>
      <c r="D82" s="9">
        <f t="shared" si="5"/>
        <v>43.800000000000011</v>
      </c>
      <c r="E82" s="9">
        <f t="shared" si="5"/>
        <v>43.800000000000011</v>
      </c>
      <c r="F82" s="26">
        <v>42.5</v>
      </c>
      <c r="G82" s="25">
        <v>35.700000000000003</v>
      </c>
      <c r="H82" s="14">
        <v>4.3999999999999986</v>
      </c>
      <c r="I82" s="24" t="s">
        <v>25</v>
      </c>
    </row>
    <row r="83" spans="1:21" hidden="1">
      <c r="A83" s="24" t="s">
        <v>33</v>
      </c>
      <c r="B83" s="25">
        <v>51</v>
      </c>
      <c r="C83" s="25">
        <v>49.9</v>
      </c>
      <c r="D83" s="9">
        <f t="shared" si="5"/>
        <v>46.720000000000013</v>
      </c>
      <c r="E83" s="9">
        <f t="shared" si="5"/>
        <v>46.720000000000013</v>
      </c>
      <c r="F83" s="26">
        <v>42.5</v>
      </c>
      <c r="G83" s="25">
        <v>35.700000000000003</v>
      </c>
      <c r="H83" s="14">
        <v>4.3999999999999986</v>
      </c>
      <c r="I83" s="24" t="s">
        <v>23</v>
      </c>
    </row>
    <row r="84" spans="1:21" hidden="1">
      <c r="A84" s="24" t="s">
        <v>23</v>
      </c>
      <c r="B84" s="25">
        <v>51.9</v>
      </c>
      <c r="C84" s="25">
        <v>56.3</v>
      </c>
      <c r="D84" s="9">
        <f t="shared" si="5"/>
        <v>49.640000000000015</v>
      </c>
      <c r="E84" s="9">
        <f t="shared" si="5"/>
        <v>49.640000000000015</v>
      </c>
      <c r="F84" s="26">
        <v>42.5</v>
      </c>
      <c r="G84" s="25">
        <v>35.700000000000003</v>
      </c>
      <c r="H84" s="14">
        <v>4.1999999999999993</v>
      </c>
      <c r="I84" s="24" t="s">
        <v>16</v>
      </c>
    </row>
    <row r="85" spans="1:21" hidden="1">
      <c r="A85" s="24" t="s">
        <v>22</v>
      </c>
      <c r="B85" s="25">
        <v>33</v>
      </c>
      <c r="C85" s="25">
        <v>38.299999999999997</v>
      </c>
      <c r="D85" s="9">
        <f t="shared" ref="D85:E91" si="6">+D84+(73/25)</f>
        <v>52.560000000000016</v>
      </c>
      <c r="E85" s="9">
        <f t="shared" si="6"/>
        <v>52.560000000000016</v>
      </c>
      <c r="F85" s="26">
        <v>42.5</v>
      </c>
      <c r="G85" s="25">
        <v>35.700000000000003</v>
      </c>
      <c r="H85" s="14">
        <v>4.0999999999999943</v>
      </c>
      <c r="I85" s="24" t="s">
        <v>32</v>
      </c>
    </row>
    <row r="86" spans="1:21" hidden="1">
      <c r="A86" s="24" t="s">
        <v>20</v>
      </c>
      <c r="B86" s="25">
        <v>28.7</v>
      </c>
      <c r="C86" s="25">
        <v>35.799999999999997</v>
      </c>
      <c r="D86" s="9">
        <f t="shared" si="6"/>
        <v>55.480000000000018</v>
      </c>
      <c r="E86" s="9">
        <f t="shared" si="6"/>
        <v>55.480000000000018</v>
      </c>
      <c r="F86" s="26">
        <v>42.5</v>
      </c>
      <c r="G86" s="25">
        <v>35.700000000000003</v>
      </c>
      <c r="H86" s="14">
        <v>2</v>
      </c>
      <c r="I86" s="24" t="s">
        <v>14</v>
      </c>
    </row>
    <row r="87" spans="1:21" hidden="1">
      <c r="A87" s="24" t="s">
        <v>24</v>
      </c>
      <c r="B87" s="25">
        <v>31.1</v>
      </c>
      <c r="C87" s="25">
        <v>38.799999999999997</v>
      </c>
      <c r="D87" s="9">
        <f t="shared" si="6"/>
        <v>58.40000000000002</v>
      </c>
      <c r="E87" s="9">
        <f t="shared" si="6"/>
        <v>58.40000000000002</v>
      </c>
      <c r="F87" s="26">
        <v>42.5</v>
      </c>
      <c r="G87" s="25">
        <v>35.700000000000003</v>
      </c>
      <c r="H87" s="14">
        <v>1.1000000000000014</v>
      </c>
      <c r="I87" s="24" t="s">
        <v>31</v>
      </c>
    </row>
    <row r="88" spans="1:21" hidden="1">
      <c r="A88" s="24" t="s">
        <v>31</v>
      </c>
      <c r="B88" s="25">
        <v>50.3</v>
      </c>
      <c r="C88" s="25">
        <v>51.4</v>
      </c>
      <c r="D88" s="9">
        <f t="shared" si="6"/>
        <v>61.320000000000022</v>
      </c>
      <c r="E88" s="9">
        <f t="shared" si="6"/>
        <v>61.320000000000022</v>
      </c>
      <c r="F88" s="26">
        <v>42.5</v>
      </c>
      <c r="G88" s="25">
        <v>35.700000000000003</v>
      </c>
      <c r="H88" s="14">
        <v>-1.1000000000000014</v>
      </c>
      <c r="I88" s="24" t="s">
        <v>33</v>
      </c>
    </row>
    <row r="89" spans="1:21" hidden="1">
      <c r="A89" s="24" t="s">
        <v>35</v>
      </c>
      <c r="B89" s="25">
        <v>39.299999999999997</v>
      </c>
      <c r="C89" s="25">
        <v>45.7</v>
      </c>
      <c r="D89" s="9">
        <f t="shared" si="6"/>
        <v>64.240000000000023</v>
      </c>
      <c r="E89" s="9">
        <f t="shared" si="6"/>
        <v>64.240000000000023</v>
      </c>
      <c r="F89" s="26">
        <v>42.5</v>
      </c>
      <c r="G89" s="25">
        <v>35.700000000000003</v>
      </c>
      <c r="H89" s="14">
        <v>-3.8000000000000114</v>
      </c>
      <c r="I89" s="24" t="s">
        <v>15</v>
      </c>
    </row>
    <row r="90" spans="1:21" hidden="1">
      <c r="A90" s="24" t="s">
        <v>18</v>
      </c>
      <c r="B90" s="25">
        <v>24</v>
      </c>
      <c r="C90" s="25">
        <v>34.5</v>
      </c>
      <c r="D90" s="9">
        <f t="shared" si="6"/>
        <v>67.160000000000025</v>
      </c>
      <c r="E90" s="9">
        <f t="shared" si="6"/>
        <v>67.160000000000025</v>
      </c>
      <c r="F90" s="26">
        <v>42.5</v>
      </c>
      <c r="G90" s="25">
        <v>35.700000000000003</v>
      </c>
      <c r="H90" s="14">
        <v>-4</v>
      </c>
      <c r="I90" s="24" t="s">
        <v>27</v>
      </c>
    </row>
    <row r="91" spans="1:21" hidden="1">
      <c r="A91" s="27" t="s">
        <v>41</v>
      </c>
      <c r="B91" s="25">
        <v>35.700000000000003</v>
      </c>
      <c r="C91" s="26">
        <v>42.5</v>
      </c>
      <c r="D91" s="9">
        <f t="shared" si="6"/>
        <v>70.080000000000027</v>
      </c>
      <c r="E91" s="9">
        <f t="shared" si="6"/>
        <v>70.080000000000027</v>
      </c>
      <c r="F91" s="26">
        <v>42.5</v>
      </c>
      <c r="G91" s="25">
        <v>35.700000000000003</v>
      </c>
      <c r="H91" s="14">
        <v>-4.8999999999999986</v>
      </c>
      <c r="I91" s="24" t="s">
        <v>36</v>
      </c>
    </row>
    <row r="92" spans="1:21" hidden="1"/>
    <row r="93" spans="1:21" hidden="1">
      <c r="A93" s="28" t="s">
        <v>43</v>
      </c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1:21" hidden="1">
      <c r="A94" s="28">
        <v>2020</v>
      </c>
      <c r="B94" s="28"/>
      <c r="C94" s="28"/>
      <c r="D94" s="28">
        <v>2020</v>
      </c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1:21" ht="32" hidden="1">
      <c r="A95" s="28"/>
      <c r="B95" s="29" t="s">
        <v>44</v>
      </c>
      <c r="C95" s="30" t="s">
        <v>45</v>
      </c>
      <c r="D95" s="28" t="s">
        <v>8</v>
      </c>
      <c r="E95" s="28" t="s">
        <v>46</v>
      </c>
      <c r="F95" s="28" t="s">
        <v>47</v>
      </c>
      <c r="G95" s="28" t="s">
        <v>48</v>
      </c>
      <c r="H95" s="28" t="s">
        <v>49</v>
      </c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14"/>
      <c r="T95" s="28"/>
      <c r="U95" s="28"/>
    </row>
    <row r="96" spans="1:21" hidden="1">
      <c r="A96" s="24" t="s">
        <v>16</v>
      </c>
      <c r="B96" s="25">
        <v>34</v>
      </c>
      <c r="C96" s="14">
        <v>1.5</v>
      </c>
      <c r="D96" s="28">
        <v>0</v>
      </c>
      <c r="E96" s="28">
        <v>0</v>
      </c>
      <c r="F96" s="28">
        <v>42.5</v>
      </c>
      <c r="G96" s="28">
        <v>1.7</v>
      </c>
      <c r="H96" s="28">
        <v>-0.5</v>
      </c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1:21" hidden="1">
      <c r="A97" s="24" t="s">
        <v>28</v>
      </c>
      <c r="B97" s="25">
        <v>40.200000000000003</v>
      </c>
      <c r="C97" s="14">
        <v>1.1999999999999957</v>
      </c>
      <c r="D97" s="31">
        <f>+D96+(76/26)</f>
        <v>2.9230769230769229</v>
      </c>
      <c r="E97" s="32">
        <f>E96+(4.5/26)</f>
        <v>0.17307692307692307</v>
      </c>
      <c r="F97" s="28">
        <v>42.5</v>
      </c>
      <c r="G97" s="28">
        <v>1.7</v>
      </c>
      <c r="H97" s="31">
        <f>H96+(5/26)</f>
        <v>-0.30769230769230771</v>
      </c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1:21" hidden="1">
      <c r="A98" s="24" t="s">
        <v>26</v>
      </c>
      <c r="B98" s="25">
        <v>40.1</v>
      </c>
      <c r="C98" s="14">
        <v>1.1000000000000014</v>
      </c>
      <c r="D98" s="31">
        <f t="shared" ref="D98:D120" si="7">+D97+(76/26)</f>
        <v>5.8461538461538458</v>
      </c>
      <c r="E98" s="32">
        <f t="shared" ref="E98:E120" si="8">E97+(4.5/26)</f>
        <v>0.34615384615384615</v>
      </c>
      <c r="F98" s="28">
        <v>42.5</v>
      </c>
      <c r="G98" s="28">
        <v>1.7</v>
      </c>
      <c r="H98" s="31">
        <f t="shared" ref="H98:H120" si="9">H97+(5/26)</f>
        <v>-0.11538461538461539</v>
      </c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1:21" hidden="1">
      <c r="A99" s="24" t="s">
        <v>29</v>
      </c>
      <c r="B99" s="25">
        <v>52.7</v>
      </c>
      <c r="C99" s="14">
        <v>2.8000000000000043</v>
      </c>
      <c r="D99" s="31">
        <f t="shared" si="7"/>
        <v>8.7692307692307683</v>
      </c>
      <c r="E99" s="32">
        <f t="shared" si="8"/>
        <v>0.51923076923076916</v>
      </c>
      <c r="F99" s="28">
        <v>42.5</v>
      </c>
      <c r="G99" s="28">
        <v>1.7</v>
      </c>
      <c r="H99" s="31">
        <f t="shared" si="9"/>
        <v>7.6923076923076927E-2</v>
      </c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1:21" hidden="1">
      <c r="A100" s="24" t="s">
        <v>32</v>
      </c>
      <c r="B100" s="25">
        <v>39.799999999999997</v>
      </c>
      <c r="C100" s="14">
        <v>2.8000000000000043</v>
      </c>
      <c r="D100" s="31">
        <f t="shared" si="7"/>
        <v>11.692307692307692</v>
      </c>
      <c r="E100" s="32">
        <f t="shared" si="8"/>
        <v>0.69230769230769229</v>
      </c>
      <c r="F100" s="28">
        <v>42.5</v>
      </c>
      <c r="G100" s="28">
        <v>1.7</v>
      </c>
      <c r="H100" s="31">
        <f t="shared" si="9"/>
        <v>0.26923076923076927</v>
      </c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1:21" hidden="1">
      <c r="A101" s="24" t="s">
        <v>14</v>
      </c>
      <c r="B101" s="25">
        <v>30.7</v>
      </c>
      <c r="C101" s="14">
        <v>2.5</v>
      </c>
      <c r="D101" s="31">
        <f t="shared" si="7"/>
        <v>14.615384615384615</v>
      </c>
      <c r="E101" s="32">
        <f t="shared" si="8"/>
        <v>0.86538461538461542</v>
      </c>
      <c r="F101" s="28">
        <v>42.5</v>
      </c>
      <c r="G101" s="28">
        <v>1.7</v>
      </c>
      <c r="H101" s="31">
        <f t="shared" si="9"/>
        <v>0.46153846153846156</v>
      </c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1:21" hidden="1">
      <c r="A102" s="24" t="s">
        <v>36</v>
      </c>
      <c r="B102" s="25">
        <v>43.9</v>
      </c>
      <c r="C102" s="14">
        <v>3.6000000000000014</v>
      </c>
      <c r="D102" s="31">
        <f t="shared" si="7"/>
        <v>17.538461538461537</v>
      </c>
      <c r="E102" s="32">
        <f t="shared" si="8"/>
        <v>1.0384615384615385</v>
      </c>
      <c r="F102" s="28">
        <v>42.5</v>
      </c>
      <c r="G102" s="28">
        <v>1.7</v>
      </c>
      <c r="H102" s="31">
        <f t="shared" si="9"/>
        <v>0.65384615384615385</v>
      </c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1:21" hidden="1">
      <c r="A103" s="24" t="s">
        <v>27</v>
      </c>
      <c r="B103" s="25">
        <v>55.6</v>
      </c>
      <c r="C103" s="14">
        <v>0.60000000000000142</v>
      </c>
      <c r="D103" s="31">
        <f t="shared" si="7"/>
        <v>20.46153846153846</v>
      </c>
      <c r="E103" s="32">
        <f t="shared" si="8"/>
        <v>1.2115384615384617</v>
      </c>
      <c r="F103" s="28">
        <v>42.5</v>
      </c>
      <c r="G103" s="28">
        <v>1.7</v>
      </c>
      <c r="H103" s="31">
        <f t="shared" si="9"/>
        <v>0.84615384615384615</v>
      </c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1:21" hidden="1">
      <c r="A104" s="24" t="s">
        <v>21</v>
      </c>
      <c r="B104" s="25">
        <v>58.3</v>
      </c>
      <c r="C104" s="14">
        <v>1.6000000000000014</v>
      </c>
      <c r="D104" s="31">
        <f t="shared" si="7"/>
        <v>23.384615384615383</v>
      </c>
      <c r="E104" s="32">
        <f t="shared" si="8"/>
        <v>1.3846153846153848</v>
      </c>
      <c r="F104" s="28">
        <v>42.5</v>
      </c>
      <c r="G104" s="28">
        <v>1.7</v>
      </c>
      <c r="H104" s="31">
        <f t="shared" si="9"/>
        <v>1.0384615384615385</v>
      </c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1:21" hidden="1">
      <c r="A105" s="24" t="s">
        <v>15</v>
      </c>
      <c r="B105" s="25">
        <v>64.599999999999994</v>
      </c>
      <c r="C105" s="14">
        <v>2.2000000000000028</v>
      </c>
      <c r="D105" s="31">
        <f t="shared" si="7"/>
        <v>26.307692307692307</v>
      </c>
      <c r="E105" s="32">
        <f t="shared" si="8"/>
        <v>1.5576923076923079</v>
      </c>
      <c r="F105" s="28">
        <v>42.5</v>
      </c>
      <c r="G105" s="28">
        <v>1.7</v>
      </c>
      <c r="H105" s="31">
        <f t="shared" si="9"/>
        <v>1.2307692307692308</v>
      </c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1:21" hidden="1">
      <c r="A106" s="24" t="s">
        <v>19</v>
      </c>
      <c r="B106" s="25">
        <v>59.4</v>
      </c>
      <c r="C106" s="14">
        <v>0.10000000000000142</v>
      </c>
      <c r="D106" s="31">
        <f t="shared" si="7"/>
        <v>29.23076923076923</v>
      </c>
      <c r="E106" s="32">
        <f t="shared" si="8"/>
        <v>1.7307692307692311</v>
      </c>
      <c r="F106" s="28">
        <v>42.5</v>
      </c>
      <c r="G106" s="28">
        <v>1.7</v>
      </c>
      <c r="H106" s="31">
        <f t="shared" si="9"/>
        <v>1.4230769230769231</v>
      </c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1:21" hidden="1">
      <c r="A107" s="24" t="s">
        <v>12</v>
      </c>
      <c r="B107" s="25">
        <v>27</v>
      </c>
      <c r="C107" s="14">
        <v>-0.30000000000000071</v>
      </c>
      <c r="D107" s="31">
        <f t="shared" si="7"/>
        <v>32.153846153846153</v>
      </c>
      <c r="E107" s="32">
        <f t="shared" si="8"/>
        <v>1.9038461538461542</v>
      </c>
      <c r="F107" s="28">
        <v>42.5</v>
      </c>
      <c r="G107" s="28">
        <v>1.7</v>
      </c>
      <c r="H107" s="31">
        <f t="shared" si="9"/>
        <v>1.6153846153846154</v>
      </c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1:21" hidden="1">
      <c r="A108" s="24" t="s">
        <v>25</v>
      </c>
      <c r="B108" s="25">
        <v>55.6</v>
      </c>
      <c r="C108" s="14">
        <v>0.89999999999999858</v>
      </c>
      <c r="D108" s="31">
        <f t="shared" si="7"/>
        <v>35.076923076923073</v>
      </c>
      <c r="E108" s="32">
        <f t="shared" si="8"/>
        <v>2.0769230769230771</v>
      </c>
      <c r="F108" s="28">
        <v>42.5</v>
      </c>
      <c r="G108" s="28">
        <v>1.7</v>
      </c>
      <c r="H108" s="31">
        <f t="shared" si="9"/>
        <v>1.8076923076923077</v>
      </c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1:21" hidden="1">
      <c r="A109" s="24" t="s">
        <v>13</v>
      </c>
      <c r="B109" s="25">
        <v>66.3</v>
      </c>
      <c r="C109" s="14">
        <v>1.7999999999999972</v>
      </c>
      <c r="D109" s="31">
        <f t="shared" si="7"/>
        <v>37.999999999999993</v>
      </c>
      <c r="E109" s="32">
        <f t="shared" si="8"/>
        <v>2.25</v>
      </c>
      <c r="F109" s="28">
        <v>42.5</v>
      </c>
      <c r="G109" s="28">
        <v>1.7</v>
      </c>
      <c r="H109" s="31">
        <f t="shared" si="9"/>
        <v>2</v>
      </c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1:21" hidden="1">
      <c r="A110" s="24" t="s">
        <v>17</v>
      </c>
      <c r="B110" s="25">
        <v>59.8</v>
      </c>
      <c r="C110" s="14">
        <v>1.3999999999999986</v>
      </c>
      <c r="D110" s="31">
        <f t="shared" si="7"/>
        <v>40.923076923076913</v>
      </c>
      <c r="E110" s="32">
        <f t="shared" si="8"/>
        <v>2.4230769230769229</v>
      </c>
      <c r="F110" s="28">
        <v>42.5</v>
      </c>
      <c r="G110" s="28">
        <v>1.7</v>
      </c>
      <c r="H110" s="31">
        <f t="shared" si="9"/>
        <v>2.1923076923076925</v>
      </c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1:21" hidden="1">
      <c r="A111" s="24" t="s">
        <v>30</v>
      </c>
      <c r="B111" s="25">
        <v>40</v>
      </c>
      <c r="C111" s="14">
        <v>1.8999999999999986</v>
      </c>
      <c r="D111" s="31">
        <f t="shared" si="7"/>
        <v>43.846153846153832</v>
      </c>
      <c r="E111" s="32">
        <f t="shared" si="8"/>
        <v>2.5961538461538458</v>
      </c>
      <c r="F111" s="28">
        <v>42.5</v>
      </c>
      <c r="G111" s="28">
        <v>1.7</v>
      </c>
      <c r="H111" s="31">
        <f t="shared" si="9"/>
        <v>2.384615384615385</v>
      </c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1:21" hidden="1">
      <c r="A112" s="24" t="s">
        <v>33</v>
      </c>
      <c r="B112" s="25">
        <v>49.9</v>
      </c>
      <c r="C112" s="14">
        <v>2.8999999999999986</v>
      </c>
      <c r="D112" s="31">
        <f t="shared" si="7"/>
        <v>46.769230769230752</v>
      </c>
      <c r="E112" s="32">
        <f t="shared" si="8"/>
        <v>2.7692307692307687</v>
      </c>
      <c r="F112" s="28">
        <v>42.5</v>
      </c>
      <c r="G112" s="28">
        <v>1.7</v>
      </c>
      <c r="H112" s="31">
        <f t="shared" si="9"/>
        <v>2.5769230769230775</v>
      </c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1:21" hidden="1">
      <c r="A113" s="24" t="s">
        <v>23</v>
      </c>
      <c r="B113" s="25">
        <v>56.3</v>
      </c>
      <c r="C113" s="14">
        <v>2.6000000000000014</v>
      </c>
      <c r="D113" s="31">
        <f t="shared" si="7"/>
        <v>49.692307692307672</v>
      </c>
      <c r="E113" s="32">
        <f t="shared" si="8"/>
        <v>2.9423076923076916</v>
      </c>
      <c r="F113" s="28">
        <v>42.5</v>
      </c>
      <c r="G113" s="28">
        <v>1.7</v>
      </c>
      <c r="H113" s="31">
        <f t="shared" si="9"/>
        <v>2.7692307692307701</v>
      </c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1:21" hidden="1">
      <c r="A114" s="24" t="s">
        <v>22</v>
      </c>
      <c r="B114" s="25">
        <v>38.299999999999997</v>
      </c>
      <c r="C114" s="14">
        <v>1.9000000000000057</v>
      </c>
      <c r="D114" s="31">
        <f t="shared" si="7"/>
        <v>52.615384615384592</v>
      </c>
      <c r="E114" s="32">
        <f t="shared" si="8"/>
        <v>3.1153846153846145</v>
      </c>
      <c r="F114" s="28">
        <v>42.5</v>
      </c>
      <c r="G114" s="28">
        <v>1.7</v>
      </c>
      <c r="H114" s="31">
        <f t="shared" si="9"/>
        <v>2.9615384615384626</v>
      </c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1:21" hidden="1">
      <c r="A115" s="24" t="s">
        <v>20</v>
      </c>
      <c r="B115" s="25">
        <v>35.799999999999997</v>
      </c>
      <c r="C115" s="14">
        <v>3.8</v>
      </c>
      <c r="D115" s="31">
        <f t="shared" si="7"/>
        <v>55.538461538461512</v>
      </c>
      <c r="E115" s="32">
        <f t="shared" si="8"/>
        <v>3.2884615384615374</v>
      </c>
      <c r="F115" s="28">
        <v>42.5</v>
      </c>
      <c r="G115" s="28">
        <v>1.7</v>
      </c>
      <c r="H115" s="31">
        <f t="shared" si="9"/>
        <v>3.1538461538461551</v>
      </c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1:21" hidden="1">
      <c r="A116" s="24" t="s">
        <v>24</v>
      </c>
      <c r="B116" s="25">
        <v>38.799999999999997</v>
      </c>
      <c r="C116" s="14">
        <v>1.6000000000000014</v>
      </c>
      <c r="D116" s="31">
        <f t="shared" si="7"/>
        <v>58.461538461538431</v>
      </c>
      <c r="E116" s="32">
        <f t="shared" si="8"/>
        <v>3.4615384615384603</v>
      </c>
      <c r="F116" s="28">
        <v>42.5</v>
      </c>
      <c r="G116" s="28">
        <v>1.7</v>
      </c>
      <c r="H116" s="31">
        <f t="shared" si="9"/>
        <v>3.3461538461538476</v>
      </c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1:21" hidden="1">
      <c r="A117" s="24" t="s">
        <v>31</v>
      </c>
      <c r="B117" s="25">
        <v>51.4</v>
      </c>
      <c r="C117" s="14">
        <v>2.8999999999999986</v>
      </c>
      <c r="D117" s="31">
        <f t="shared" si="7"/>
        <v>61.384615384615351</v>
      </c>
      <c r="E117" s="32">
        <f t="shared" si="8"/>
        <v>3.6346153846153832</v>
      </c>
      <c r="F117" s="28">
        <v>42.5</v>
      </c>
      <c r="G117" s="28">
        <v>1.7</v>
      </c>
      <c r="H117" s="31">
        <f t="shared" si="9"/>
        <v>3.5384615384615401</v>
      </c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1:21" hidden="1">
      <c r="A118" s="24" t="s">
        <v>35</v>
      </c>
      <c r="B118" s="25">
        <v>45.7</v>
      </c>
      <c r="C118" s="14">
        <v>2</v>
      </c>
      <c r="D118" s="31">
        <f t="shared" si="7"/>
        <v>64.307692307692278</v>
      </c>
      <c r="E118" s="32">
        <f t="shared" si="8"/>
        <v>3.8076923076923062</v>
      </c>
      <c r="F118" s="28">
        <v>42.5</v>
      </c>
      <c r="G118" s="28">
        <v>1.7</v>
      </c>
      <c r="H118" s="31">
        <f t="shared" si="9"/>
        <v>3.7307692307692326</v>
      </c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1:21" hidden="1">
      <c r="A119" s="24" t="s">
        <v>18</v>
      </c>
      <c r="B119" s="25">
        <v>34.5</v>
      </c>
      <c r="C119" s="14">
        <v>2.6999999999999957</v>
      </c>
      <c r="D119" s="31">
        <f t="shared" si="7"/>
        <v>67.230769230769198</v>
      </c>
      <c r="E119" s="32">
        <f t="shared" si="8"/>
        <v>3.9807692307692291</v>
      </c>
      <c r="F119" s="28">
        <v>42.5</v>
      </c>
      <c r="G119" s="28">
        <v>1.7</v>
      </c>
      <c r="H119" s="31">
        <f t="shared" si="9"/>
        <v>3.9230769230769251</v>
      </c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1:21" hidden="1">
      <c r="A120" s="27" t="s">
        <v>41</v>
      </c>
      <c r="B120" s="26">
        <v>42.5</v>
      </c>
      <c r="C120" s="19">
        <v>1.7</v>
      </c>
      <c r="D120" s="31">
        <f t="shared" si="7"/>
        <v>70.153846153846118</v>
      </c>
      <c r="E120" s="32">
        <f t="shared" si="8"/>
        <v>4.1538461538461524</v>
      </c>
      <c r="F120" s="28">
        <v>42.5</v>
      </c>
      <c r="G120" s="28">
        <v>1.7</v>
      </c>
      <c r="H120" s="31">
        <f t="shared" si="9"/>
        <v>4.1153846153846176</v>
      </c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1:21" hidden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1:21" hidden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1:21" hidden="1">
      <c r="A123" s="28"/>
      <c r="B123" s="33">
        <v>2019</v>
      </c>
      <c r="C123" s="33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1:21" ht="30" hidden="1">
      <c r="A124" s="28"/>
      <c r="B124" s="34" t="s">
        <v>44</v>
      </c>
      <c r="C124" s="34" t="s">
        <v>50</v>
      </c>
      <c r="D124" s="28" t="s">
        <v>8</v>
      </c>
      <c r="E124" s="28" t="s">
        <v>9</v>
      </c>
      <c r="F124" s="28" t="s">
        <v>47</v>
      </c>
      <c r="G124" s="28" t="s">
        <v>48</v>
      </c>
      <c r="H124" s="28" t="s">
        <v>49</v>
      </c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1:21" hidden="1">
      <c r="A125" s="24" t="s">
        <v>16</v>
      </c>
      <c r="B125" s="32">
        <v>11.2</v>
      </c>
      <c r="C125" s="14">
        <v>2.1999999999999993</v>
      </c>
      <c r="D125" s="28">
        <v>0</v>
      </c>
      <c r="E125" s="28">
        <v>0</v>
      </c>
      <c r="F125" s="28">
        <v>13.9</v>
      </c>
      <c r="G125" s="28">
        <v>1.6</v>
      </c>
      <c r="H125" s="28">
        <v>-3</v>
      </c>
      <c r="I125" s="28"/>
      <c r="J125" s="28"/>
      <c r="K125" s="28"/>
      <c r="L125" s="28"/>
      <c r="M125" s="28"/>
      <c r="N125" s="28"/>
      <c r="O125" s="28"/>
      <c r="P125" s="28"/>
      <c r="R125" s="28"/>
      <c r="S125" s="28"/>
      <c r="T125" s="28"/>
      <c r="U125" s="28"/>
    </row>
    <row r="126" spans="1:21" hidden="1">
      <c r="A126" s="24" t="s">
        <v>28</v>
      </c>
      <c r="B126" s="32">
        <v>8.3000000000000007</v>
      </c>
      <c r="C126" s="14">
        <v>1.2999999999999972</v>
      </c>
      <c r="D126" s="28">
        <f>D125+(42/25)</f>
        <v>1.68</v>
      </c>
      <c r="E126" s="31">
        <f>E125+(5.5/26)</f>
        <v>0.21153846153846154</v>
      </c>
      <c r="F126" s="28">
        <v>13.9</v>
      </c>
      <c r="G126" s="28">
        <v>1.6</v>
      </c>
      <c r="H126" s="31">
        <f>H125+(8.9/26)</f>
        <v>-2.6576923076923076</v>
      </c>
      <c r="I126" s="28"/>
      <c r="J126" s="28"/>
      <c r="K126" s="28"/>
      <c r="L126" s="28"/>
      <c r="M126" s="28"/>
      <c r="N126" s="28"/>
      <c r="O126" s="28"/>
      <c r="P126" s="28"/>
      <c r="R126" s="28"/>
      <c r="S126" s="28"/>
      <c r="T126" s="28"/>
      <c r="U126" s="28"/>
    </row>
    <row r="127" spans="1:21" hidden="1">
      <c r="A127" s="24" t="s">
        <v>26</v>
      </c>
      <c r="B127" s="32">
        <v>9.9</v>
      </c>
      <c r="C127" s="14">
        <v>1.0999999999999979</v>
      </c>
      <c r="D127" s="28">
        <f t="shared" ref="D127:D149" si="10">D126+(42/25)</f>
        <v>3.36</v>
      </c>
      <c r="E127" s="31">
        <f t="shared" ref="E127:E149" si="11">E126+(5.5/26)</f>
        <v>0.42307692307692307</v>
      </c>
      <c r="F127" s="28">
        <v>13.9</v>
      </c>
      <c r="G127" s="28">
        <v>1.6</v>
      </c>
      <c r="H127" s="31">
        <f t="shared" ref="H127:H149" si="12">H126+(8.9/26)</f>
        <v>-2.3153846153846152</v>
      </c>
      <c r="I127" s="28"/>
      <c r="J127" s="28"/>
      <c r="K127" s="28"/>
      <c r="L127" s="28"/>
      <c r="M127" s="28"/>
      <c r="N127" s="28"/>
      <c r="O127" s="28"/>
      <c r="P127" s="28"/>
      <c r="R127" s="28"/>
      <c r="S127" s="28"/>
      <c r="T127" s="28"/>
      <c r="U127" s="28"/>
    </row>
    <row r="128" spans="1:21" hidden="1">
      <c r="A128" s="24" t="s">
        <v>29</v>
      </c>
      <c r="B128" s="32">
        <v>16.899999999999999</v>
      </c>
      <c r="C128" s="14">
        <v>1.2000000000000028</v>
      </c>
      <c r="D128" s="28">
        <f t="shared" si="10"/>
        <v>5.04</v>
      </c>
      <c r="E128" s="31">
        <f t="shared" si="11"/>
        <v>0.63461538461538458</v>
      </c>
      <c r="F128" s="28">
        <v>13.9</v>
      </c>
      <c r="G128" s="28">
        <v>1.6</v>
      </c>
      <c r="H128" s="31">
        <f t="shared" si="12"/>
        <v>-1.9730769230769227</v>
      </c>
      <c r="I128" s="28"/>
      <c r="J128" s="28"/>
      <c r="K128" s="28"/>
      <c r="L128" s="28"/>
      <c r="M128" s="28"/>
      <c r="N128" s="28"/>
      <c r="O128" s="28"/>
      <c r="P128" s="28"/>
      <c r="R128" s="28"/>
      <c r="S128" s="28"/>
      <c r="T128" s="28"/>
      <c r="U128" s="28"/>
    </row>
    <row r="129" spans="1:21" hidden="1">
      <c r="A129" s="24" t="s">
        <v>32</v>
      </c>
      <c r="B129" s="32">
        <v>12</v>
      </c>
      <c r="C129" s="14">
        <v>2.3999999999999986</v>
      </c>
      <c r="D129" s="28">
        <f t="shared" si="10"/>
        <v>6.72</v>
      </c>
      <c r="E129" s="31">
        <f t="shared" si="11"/>
        <v>0.84615384615384615</v>
      </c>
      <c r="F129" s="28">
        <v>13.9</v>
      </c>
      <c r="G129" s="28">
        <v>1.6</v>
      </c>
      <c r="H129" s="31">
        <f t="shared" si="12"/>
        <v>-1.6307692307692303</v>
      </c>
      <c r="I129" s="28"/>
      <c r="J129" s="28"/>
      <c r="K129" s="28"/>
      <c r="L129" s="28"/>
      <c r="M129" s="28"/>
      <c r="N129" s="28"/>
      <c r="O129" s="28"/>
      <c r="P129" s="28"/>
      <c r="R129" s="28"/>
      <c r="S129" s="28"/>
      <c r="T129" s="28"/>
      <c r="U129" s="28"/>
    </row>
    <row r="130" spans="1:21" hidden="1">
      <c r="A130" s="24" t="s">
        <v>14</v>
      </c>
      <c r="B130" s="32">
        <v>9.6</v>
      </c>
      <c r="C130" s="14">
        <v>2.3000000000000007</v>
      </c>
      <c r="D130" s="28">
        <f t="shared" si="10"/>
        <v>8.4</v>
      </c>
      <c r="E130" s="31">
        <f t="shared" si="11"/>
        <v>1.0576923076923077</v>
      </c>
      <c r="F130" s="28">
        <v>13.9</v>
      </c>
      <c r="G130" s="28">
        <v>1.6</v>
      </c>
      <c r="H130" s="31">
        <f t="shared" si="12"/>
        <v>-1.2884615384615379</v>
      </c>
      <c r="I130" s="28"/>
      <c r="J130" s="28"/>
      <c r="K130" s="28"/>
      <c r="L130" s="28"/>
      <c r="M130" s="28"/>
      <c r="N130" s="28"/>
      <c r="O130" s="28"/>
      <c r="P130" s="28"/>
      <c r="R130" s="28"/>
      <c r="S130" s="28"/>
      <c r="T130" s="28"/>
      <c r="U130" s="28"/>
    </row>
    <row r="131" spans="1:21" hidden="1">
      <c r="A131" s="24" t="s">
        <v>36</v>
      </c>
      <c r="B131" s="32">
        <v>18.2</v>
      </c>
      <c r="C131" s="14">
        <v>3.1999999999999957</v>
      </c>
      <c r="D131" s="28">
        <f t="shared" si="10"/>
        <v>10.08</v>
      </c>
      <c r="E131" s="31">
        <f t="shared" si="11"/>
        <v>1.2692307692307692</v>
      </c>
      <c r="F131" s="28">
        <v>13.9</v>
      </c>
      <c r="G131" s="28">
        <v>1.6</v>
      </c>
      <c r="H131" s="31">
        <f t="shared" si="12"/>
        <v>-0.94615384615384557</v>
      </c>
      <c r="I131" s="28"/>
      <c r="J131" s="28"/>
      <c r="K131" s="28"/>
      <c r="L131" s="28"/>
      <c r="M131" s="28"/>
      <c r="N131" s="28"/>
      <c r="O131" s="28"/>
      <c r="P131" s="28"/>
      <c r="R131" s="28"/>
      <c r="S131" s="28"/>
      <c r="T131" s="28"/>
      <c r="U131" s="28"/>
    </row>
    <row r="132" spans="1:21" hidden="1">
      <c r="A132" s="24" t="s">
        <v>27</v>
      </c>
      <c r="B132" s="32">
        <v>28.1</v>
      </c>
      <c r="C132" s="14">
        <v>2.7999999999999972</v>
      </c>
      <c r="D132" s="28">
        <f t="shared" si="10"/>
        <v>11.76</v>
      </c>
      <c r="E132" s="31">
        <f t="shared" si="11"/>
        <v>1.4807692307692306</v>
      </c>
      <c r="F132" s="28">
        <v>13.9</v>
      </c>
      <c r="G132" s="28">
        <v>1.6</v>
      </c>
      <c r="H132" s="31">
        <f t="shared" si="12"/>
        <v>-0.60384615384615326</v>
      </c>
      <c r="I132" s="28"/>
      <c r="J132" s="28"/>
      <c r="K132" s="28"/>
      <c r="L132" s="28"/>
      <c r="M132" s="28"/>
      <c r="N132" s="28"/>
      <c r="O132" s="28"/>
      <c r="P132" s="28"/>
      <c r="R132" s="28"/>
      <c r="S132" s="28"/>
      <c r="T132" s="28"/>
      <c r="U132" s="28"/>
    </row>
    <row r="133" spans="1:21" hidden="1">
      <c r="A133" s="24" t="s">
        <v>21</v>
      </c>
      <c r="B133" s="32">
        <v>22.9</v>
      </c>
      <c r="C133" s="14">
        <v>2.7000000000000028</v>
      </c>
      <c r="D133" s="28">
        <f t="shared" si="10"/>
        <v>13.44</v>
      </c>
      <c r="E133" s="31">
        <f t="shared" si="11"/>
        <v>1.6923076923076921</v>
      </c>
      <c r="F133" s="28">
        <v>13.9</v>
      </c>
      <c r="G133" s="28">
        <v>1.6</v>
      </c>
      <c r="H133" s="31">
        <f t="shared" si="12"/>
        <v>-0.26153846153846094</v>
      </c>
      <c r="I133" s="28"/>
      <c r="J133" s="28"/>
      <c r="K133" s="28"/>
      <c r="L133" s="28"/>
      <c r="M133" s="28"/>
      <c r="N133" s="28"/>
      <c r="O133" s="28"/>
      <c r="P133" s="28"/>
      <c r="R133" s="28"/>
      <c r="S133" s="28"/>
      <c r="T133" s="28"/>
      <c r="U133" s="28"/>
    </row>
    <row r="134" spans="1:21" hidden="1">
      <c r="A134" s="24" t="s">
        <v>15</v>
      </c>
      <c r="B134" s="32">
        <v>37.6</v>
      </c>
      <c r="C134" s="14">
        <v>2.7999999999999972</v>
      </c>
      <c r="D134" s="28">
        <f t="shared" si="10"/>
        <v>15.12</v>
      </c>
      <c r="E134" s="31">
        <f t="shared" si="11"/>
        <v>1.9038461538461535</v>
      </c>
      <c r="F134" s="28">
        <v>13.9</v>
      </c>
      <c r="G134" s="28">
        <v>1.6</v>
      </c>
      <c r="H134" s="31">
        <f t="shared" si="12"/>
        <v>8.076923076923137E-2</v>
      </c>
      <c r="I134" s="28"/>
      <c r="J134" s="28"/>
      <c r="K134" s="28"/>
      <c r="L134" s="28"/>
      <c r="M134" s="28"/>
      <c r="N134" s="28"/>
      <c r="O134" s="28"/>
      <c r="P134" s="28"/>
      <c r="R134" s="28"/>
      <c r="S134" s="28"/>
      <c r="T134" s="28"/>
      <c r="U134" s="28"/>
    </row>
    <row r="135" spans="1:21" hidden="1">
      <c r="A135" s="24" t="s">
        <v>19</v>
      </c>
      <c r="B135" s="32">
        <v>20</v>
      </c>
      <c r="C135" s="14">
        <v>-2</v>
      </c>
      <c r="D135" s="28">
        <f t="shared" si="10"/>
        <v>16.8</v>
      </c>
      <c r="E135" s="31">
        <f t="shared" si="11"/>
        <v>2.115384615384615</v>
      </c>
      <c r="F135" s="28">
        <v>13.9</v>
      </c>
      <c r="G135" s="28">
        <v>1.6</v>
      </c>
      <c r="H135" s="31">
        <f t="shared" si="12"/>
        <v>0.42307692307692368</v>
      </c>
      <c r="I135" s="28"/>
      <c r="J135" s="28"/>
      <c r="K135" s="28"/>
      <c r="L135" s="28"/>
      <c r="M135" s="28"/>
      <c r="N135" s="28"/>
      <c r="O135" s="28"/>
      <c r="P135" s="28"/>
      <c r="Q135" s="19"/>
      <c r="R135" s="28"/>
      <c r="S135" s="28"/>
      <c r="T135" s="28"/>
      <c r="U135" s="28"/>
    </row>
    <row r="136" spans="1:21" hidden="1">
      <c r="A136" s="24" t="s">
        <v>12</v>
      </c>
      <c r="B136" s="32">
        <v>7.3</v>
      </c>
      <c r="C136" s="14">
        <v>0.30000000000000071</v>
      </c>
      <c r="D136" s="28">
        <f t="shared" si="10"/>
        <v>18.48</v>
      </c>
      <c r="E136" s="31">
        <f t="shared" si="11"/>
        <v>2.3269230769230766</v>
      </c>
      <c r="F136" s="28">
        <v>13.9</v>
      </c>
      <c r="G136" s="28">
        <v>1.6</v>
      </c>
      <c r="H136" s="31">
        <f t="shared" si="12"/>
        <v>0.765384615384616</v>
      </c>
      <c r="I136" s="28"/>
      <c r="J136" s="28"/>
      <c r="K136" s="28"/>
      <c r="L136" s="28"/>
      <c r="M136" s="28"/>
      <c r="N136" s="28"/>
      <c r="O136" s="28"/>
      <c r="P136" s="28"/>
      <c r="R136" s="28"/>
      <c r="S136" s="28"/>
      <c r="T136" s="28"/>
      <c r="U136" s="28"/>
    </row>
    <row r="137" spans="1:21" hidden="1">
      <c r="A137" s="24" t="s">
        <v>25</v>
      </c>
      <c r="B137" s="32">
        <v>21.5</v>
      </c>
      <c r="C137" s="14">
        <v>1.1999999999999957</v>
      </c>
      <c r="D137" s="28">
        <f t="shared" si="10"/>
        <v>20.16</v>
      </c>
      <c r="E137" s="31">
        <f t="shared" si="11"/>
        <v>2.5384615384615383</v>
      </c>
      <c r="F137" s="28">
        <v>13.9</v>
      </c>
      <c r="G137" s="28">
        <v>1.6</v>
      </c>
      <c r="H137" s="31">
        <f t="shared" si="12"/>
        <v>1.1076923076923082</v>
      </c>
      <c r="I137" s="28"/>
      <c r="J137" s="28"/>
      <c r="K137" s="28"/>
      <c r="L137" s="28"/>
      <c r="M137" s="28"/>
      <c r="N137" s="28"/>
      <c r="O137" s="28"/>
      <c r="P137" s="28"/>
      <c r="R137" s="28"/>
      <c r="S137" s="28"/>
      <c r="T137" s="28"/>
      <c r="U137" s="28"/>
    </row>
    <row r="138" spans="1:21" hidden="1">
      <c r="A138" s="24" t="s">
        <v>13</v>
      </c>
      <c r="B138" s="32">
        <v>33.1</v>
      </c>
      <c r="C138" s="14">
        <v>0.70000000000000284</v>
      </c>
      <c r="D138" s="28">
        <f t="shared" si="10"/>
        <v>21.84</v>
      </c>
      <c r="E138" s="31">
        <f t="shared" si="11"/>
        <v>2.75</v>
      </c>
      <c r="F138" s="28">
        <v>13.9</v>
      </c>
      <c r="G138" s="28">
        <v>1.6</v>
      </c>
      <c r="H138" s="31">
        <f t="shared" si="12"/>
        <v>1.4500000000000006</v>
      </c>
      <c r="I138" s="28"/>
      <c r="J138" s="28"/>
      <c r="K138" s="28"/>
      <c r="L138" s="28"/>
      <c r="M138" s="28"/>
      <c r="N138" s="28"/>
      <c r="O138" s="28"/>
      <c r="P138" s="28"/>
      <c r="R138" s="28"/>
      <c r="S138" s="28"/>
      <c r="T138" s="28"/>
      <c r="U138" s="28"/>
    </row>
    <row r="139" spans="1:21" hidden="1">
      <c r="A139" s="24" t="s">
        <v>17</v>
      </c>
      <c r="B139" s="32">
        <v>23</v>
      </c>
      <c r="C139" s="14">
        <v>1.2000000000000028</v>
      </c>
      <c r="D139" s="28">
        <f t="shared" si="10"/>
        <v>23.52</v>
      </c>
      <c r="E139" s="31">
        <f t="shared" si="11"/>
        <v>2.9615384615384617</v>
      </c>
      <c r="F139" s="28">
        <v>13.9</v>
      </c>
      <c r="G139" s="28">
        <v>1.6</v>
      </c>
      <c r="H139" s="31">
        <f t="shared" si="12"/>
        <v>1.792307692307693</v>
      </c>
      <c r="I139" s="28"/>
      <c r="J139" s="28"/>
      <c r="K139" s="28"/>
      <c r="L139" s="28"/>
      <c r="M139" s="28"/>
      <c r="N139" s="28"/>
      <c r="O139" s="28"/>
      <c r="P139" s="28"/>
      <c r="R139" s="28"/>
      <c r="S139" s="28"/>
      <c r="T139" s="28"/>
      <c r="U139" s="28"/>
    </row>
    <row r="140" spans="1:21" hidden="1">
      <c r="A140" s="24" t="s">
        <v>30</v>
      </c>
      <c r="B140" s="32">
        <v>12.8</v>
      </c>
      <c r="C140" s="14">
        <v>2.8000000000000007</v>
      </c>
      <c r="D140" s="28">
        <f t="shared" si="10"/>
        <v>25.2</v>
      </c>
      <c r="E140" s="31">
        <f t="shared" si="11"/>
        <v>3.1730769230769234</v>
      </c>
      <c r="F140" s="28">
        <v>13.9</v>
      </c>
      <c r="G140" s="28">
        <v>1.6</v>
      </c>
      <c r="H140" s="31">
        <f t="shared" si="12"/>
        <v>2.1346153846153855</v>
      </c>
      <c r="I140" s="28"/>
      <c r="J140" s="28"/>
      <c r="K140" s="28"/>
      <c r="L140" s="28"/>
      <c r="M140" s="28"/>
      <c r="N140" s="28"/>
      <c r="O140" s="28"/>
      <c r="P140" s="28"/>
      <c r="R140" s="28"/>
      <c r="S140" s="28"/>
      <c r="T140" s="28"/>
      <c r="U140" s="28"/>
    </row>
    <row r="141" spans="1:21" hidden="1">
      <c r="A141" s="24" t="s">
        <v>33</v>
      </c>
      <c r="B141" s="32">
        <v>19.8</v>
      </c>
      <c r="C141" s="14">
        <v>3.7999999999999972</v>
      </c>
      <c r="D141" s="28">
        <f t="shared" si="10"/>
        <v>26.88</v>
      </c>
      <c r="E141" s="31">
        <f t="shared" si="11"/>
        <v>3.384615384615385</v>
      </c>
      <c r="F141" s="28">
        <v>13.9</v>
      </c>
      <c r="G141" s="28">
        <v>1.6</v>
      </c>
      <c r="H141" s="31">
        <f t="shared" si="12"/>
        <v>2.4769230769230779</v>
      </c>
      <c r="I141" s="28"/>
      <c r="J141" s="28"/>
      <c r="K141" s="28"/>
      <c r="L141" s="28"/>
      <c r="M141" s="28"/>
      <c r="N141" s="28"/>
      <c r="O141" s="28"/>
      <c r="P141" s="28"/>
      <c r="R141" s="28"/>
      <c r="S141" s="28"/>
      <c r="T141" s="28"/>
      <c r="U141" s="28"/>
    </row>
    <row r="142" spans="1:21" hidden="1">
      <c r="A142" s="24" t="s">
        <v>23</v>
      </c>
      <c r="B142" s="32">
        <v>21.6</v>
      </c>
      <c r="C142" s="14">
        <v>2</v>
      </c>
      <c r="D142" s="28">
        <f t="shared" si="10"/>
        <v>28.56</v>
      </c>
      <c r="E142" s="31">
        <f t="shared" si="11"/>
        <v>3.5961538461538467</v>
      </c>
      <c r="F142" s="28">
        <v>13.9</v>
      </c>
      <c r="G142" s="28">
        <v>1.6</v>
      </c>
      <c r="H142" s="31">
        <f t="shared" si="12"/>
        <v>2.8192307692307703</v>
      </c>
      <c r="I142" s="28"/>
      <c r="J142" s="28"/>
      <c r="K142" s="28"/>
      <c r="L142" s="28"/>
      <c r="M142" s="28"/>
      <c r="N142" s="28"/>
      <c r="O142" s="28"/>
      <c r="P142" s="28"/>
      <c r="R142" s="28"/>
      <c r="S142" s="28"/>
      <c r="T142" s="28"/>
      <c r="U142" s="28"/>
    </row>
    <row r="143" spans="1:21" hidden="1">
      <c r="A143" s="24" t="s">
        <v>22</v>
      </c>
      <c r="B143" s="32">
        <v>12.2</v>
      </c>
      <c r="C143" s="14">
        <v>3.3000000000000007</v>
      </c>
      <c r="D143" s="28">
        <f t="shared" si="10"/>
        <v>30.24</v>
      </c>
      <c r="E143" s="31">
        <f t="shared" si="11"/>
        <v>3.8076923076923084</v>
      </c>
      <c r="F143" s="28">
        <v>13.9</v>
      </c>
      <c r="G143" s="28">
        <v>1.6</v>
      </c>
      <c r="H143" s="31">
        <f t="shared" si="12"/>
        <v>3.1615384615384627</v>
      </c>
      <c r="I143" s="28"/>
      <c r="J143" s="28"/>
      <c r="K143" s="28"/>
      <c r="L143" s="28"/>
      <c r="M143" s="28"/>
      <c r="N143" s="28"/>
      <c r="O143" s="28"/>
      <c r="P143" s="28"/>
      <c r="R143" s="28"/>
      <c r="S143" s="28"/>
      <c r="T143" s="28"/>
      <c r="U143" s="28"/>
    </row>
    <row r="144" spans="1:21" hidden="1">
      <c r="A144" s="24" t="s">
        <v>20</v>
      </c>
      <c r="B144" s="32">
        <v>9.1999999999999993</v>
      </c>
      <c r="C144" s="14">
        <v>2</v>
      </c>
      <c r="D144" s="28">
        <f t="shared" si="10"/>
        <v>31.919999999999998</v>
      </c>
      <c r="E144" s="31">
        <f t="shared" si="11"/>
        <v>4.0192307692307701</v>
      </c>
      <c r="F144" s="28">
        <v>13.9</v>
      </c>
      <c r="G144" s="28">
        <v>1.6</v>
      </c>
      <c r="H144" s="31">
        <f t="shared" si="12"/>
        <v>3.5038461538461552</v>
      </c>
      <c r="I144" s="28"/>
      <c r="J144" s="28"/>
      <c r="K144" s="28"/>
      <c r="L144" s="28"/>
      <c r="M144" s="28"/>
      <c r="N144" s="28"/>
      <c r="O144" s="28"/>
      <c r="P144" s="28"/>
      <c r="R144" s="28"/>
      <c r="S144" s="28"/>
      <c r="T144" s="28"/>
      <c r="U144" s="28"/>
    </row>
    <row r="145" spans="1:21" hidden="1">
      <c r="A145" s="24" t="s">
        <v>24</v>
      </c>
      <c r="B145" s="32">
        <v>10.3</v>
      </c>
      <c r="C145" s="14">
        <v>2.2000000000000028</v>
      </c>
      <c r="D145" s="28">
        <f t="shared" si="10"/>
        <v>33.6</v>
      </c>
      <c r="E145" s="31">
        <f t="shared" si="11"/>
        <v>4.2307692307692317</v>
      </c>
      <c r="F145" s="28">
        <v>13.9</v>
      </c>
      <c r="G145" s="28">
        <v>1.6</v>
      </c>
      <c r="H145" s="31">
        <f t="shared" si="12"/>
        <v>3.8461538461538476</v>
      </c>
      <c r="I145" s="28"/>
      <c r="J145" s="28"/>
      <c r="K145" s="28"/>
      <c r="L145" s="28"/>
      <c r="M145" s="28"/>
      <c r="N145" s="28"/>
      <c r="O145" s="28"/>
      <c r="P145" s="28"/>
      <c r="R145" s="28"/>
      <c r="S145" s="28"/>
      <c r="T145" s="28"/>
      <c r="U145" s="28"/>
    </row>
    <row r="146" spans="1:21" hidden="1">
      <c r="A146" s="24" t="s">
        <v>31</v>
      </c>
      <c r="B146" s="32">
        <v>17.8</v>
      </c>
      <c r="C146" s="14">
        <v>2.3999999999999986</v>
      </c>
      <c r="D146" s="28">
        <f t="shared" si="10"/>
        <v>35.28</v>
      </c>
      <c r="E146" s="31">
        <f t="shared" si="11"/>
        <v>4.4423076923076934</v>
      </c>
      <c r="F146" s="28">
        <v>13.9</v>
      </c>
      <c r="G146" s="28">
        <v>1.6</v>
      </c>
      <c r="H146" s="31">
        <f t="shared" si="12"/>
        <v>4.1884615384615396</v>
      </c>
      <c r="I146" s="28"/>
      <c r="J146" s="28"/>
      <c r="K146" s="28"/>
      <c r="L146" s="28"/>
      <c r="M146" s="28"/>
      <c r="N146" s="28"/>
      <c r="O146" s="28"/>
      <c r="P146" s="28"/>
      <c r="R146" s="28"/>
      <c r="S146" s="28"/>
      <c r="T146" s="28"/>
      <c r="U146" s="28"/>
    </row>
    <row r="147" spans="1:21" hidden="1">
      <c r="A147" s="24" t="s">
        <v>35</v>
      </c>
      <c r="B147" s="32">
        <v>15.1</v>
      </c>
      <c r="C147" s="14">
        <v>0.5</v>
      </c>
      <c r="D147" s="28">
        <f t="shared" si="10"/>
        <v>36.96</v>
      </c>
      <c r="E147" s="31">
        <f t="shared" si="11"/>
        <v>4.6538461538461551</v>
      </c>
      <c r="F147" s="28">
        <v>13.9</v>
      </c>
      <c r="G147" s="28">
        <v>1.6</v>
      </c>
      <c r="H147" s="31">
        <f t="shared" si="12"/>
        <v>4.5307692307692315</v>
      </c>
      <c r="I147" s="28"/>
      <c r="J147" s="28"/>
      <c r="K147" s="28"/>
      <c r="L147" s="28"/>
      <c r="M147" s="28"/>
      <c r="N147" s="28"/>
      <c r="O147" s="28"/>
      <c r="P147" s="28"/>
      <c r="R147" s="28"/>
      <c r="S147" s="28"/>
      <c r="T147" s="28"/>
      <c r="U147" s="28"/>
    </row>
    <row r="148" spans="1:21" hidden="1">
      <c r="A148" s="24" t="s">
        <v>18</v>
      </c>
      <c r="B148" s="32">
        <v>9.4</v>
      </c>
      <c r="C148" s="14">
        <v>2.5</v>
      </c>
      <c r="D148" s="28">
        <f t="shared" si="10"/>
        <v>38.64</v>
      </c>
      <c r="E148" s="31">
        <f t="shared" si="11"/>
        <v>4.8653846153846168</v>
      </c>
      <c r="F148" s="28">
        <v>13.9</v>
      </c>
      <c r="G148" s="28">
        <v>1.6</v>
      </c>
      <c r="H148" s="31">
        <f t="shared" si="12"/>
        <v>4.8730769230769235</v>
      </c>
      <c r="I148" s="28"/>
      <c r="J148" s="28"/>
      <c r="K148" s="28"/>
      <c r="L148" s="28"/>
      <c r="M148" s="28"/>
      <c r="N148" s="28"/>
      <c r="O148" s="28"/>
      <c r="P148" s="28"/>
      <c r="R148" s="28"/>
      <c r="S148" s="28"/>
      <c r="T148" s="28"/>
      <c r="U148" s="28"/>
    </row>
    <row r="149" spans="1:21" hidden="1">
      <c r="A149" s="27" t="s">
        <v>41</v>
      </c>
      <c r="B149" s="35">
        <v>13.9</v>
      </c>
      <c r="C149" s="19">
        <v>1.6</v>
      </c>
      <c r="D149" s="28">
        <f t="shared" si="10"/>
        <v>40.32</v>
      </c>
      <c r="E149" s="31">
        <f t="shared" si="11"/>
        <v>5.0769230769230784</v>
      </c>
      <c r="F149" s="28">
        <v>13.9</v>
      </c>
      <c r="G149" s="28">
        <v>1.6</v>
      </c>
      <c r="H149" s="31">
        <f t="shared" si="12"/>
        <v>5.2153846153846155</v>
      </c>
      <c r="I149" s="28"/>
      <c r="J149" s="28"/>
      <c r="K149" s="28"/>
      <c r="L149" s="28"/>
      <c r="M149" s="28"/>
      <c r="N149" s="28"/>
      <c r="O149" s="28"/>
      <c r="P149" s="28"/>
      <c r="R149" s="28"/>
      <c r="S149" s="28"/>
      <c r="T149" s="28"/>
      <c r="U149" s="28"/>
    </row>
    <row r="150" spans="1:2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</row>
    <row r="151" spans="1:2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</row>
    <row r="153" spans="1:21" ht="33" customHeight="1">
      <c r="A153" s="36" t="s">
        <v>181</v>
      </c>
      <c r="B153" s="36"/>
      <c r="C153" s="36"/>
      <c r="D153" s="36"/>
      <c r="E153" s="36"/>
      <c r="F153" s="36"/>
      <c r="G153" s="36"/>
    </row>
    <row r="154" spans="1:21">
      <c r="A154" s="10"/>
      <c r="B154" s="11" t="s">
        <v>51</v>
      </c>
      <c r="C154" s="11" t="s">
        <v>50</v>
      </c>
      <c r="D154" s="11" t="s">
        <v>8</v>
      </c>
      <c r="E154" s="11" t="s">
        <v>9</v>
      </c>
      <c r="F154" s="11" t="s">
        <v>52</v>
      </c>
      <c r="G154" s="11" t="s">
        <v>53</v>
      </c>
      <c r="H154" s="20"/>
      <c r="I154" s="20"/>
    </row>
    <row r="155" spans="1:21">
      <c r="A155" s="10" t="s">
        <v>12</v>
      </c>
      <c r="B155" s="13">
        <v>26.9</v>
      </c>
      <c r="C155" s="13">
        <v>-0.30000000000000071</v>
      </c>
      <c r="D155" s="13">
        <v>0</v>
      </c>
      <c r="E155" s="10">
        <v>-1</v>
      </c>
      <c r="F155" s="13">
        <v>43.4</v>
      </c>
      <c r="G155" s="13">
        <v>1.7999999999999972</v>
      </c>
      <c r="H155" s="21"/>
      <c r="I155" s="21"/>
    </row>
    <row r="156" spans="1:21">
      <c r="A156" s="10" t="s">
        <v>14</v>
      </c>
      <c r="B156" s="13">
        <v>31.9</v>
      </c>
      <c r="C156" s="13">
        <v>0.10000000000000142</v>
      </c>
      <c r="D156" s="13">
        <f>D155+(84/25)</f>
        <v>3.36</v>
      </c>
      <c r="E156" s="13">
        <f>+E155+(5.4/26)</f>
        <v>-0.79230769230769227</v>
      </c>
      <c r="F156" s="13">
        <v>43.4</v>
      </c>
      <c r="G156" s="13">
        <v>1.7999999999999972</v>
      </c>
      <c r="H156" s="21"/>
      <c r="I156" s="21"/>
    </row>
    <row r="157" spans="1:21">
      <c r="A157" s="10" t="s">
        <v>16</v>
      </c>
      <c r="B157" s="13">
        <v>34.700000000000003</v>
      </c>
      <c r="C157" s="13">
        <v>0.60000000000000142</v>
      </c>
      <c r="D157" s="13">
        <f t="shared" ref="D157:D179" si="13">D156+(84/25)</f>
        <v>6.72</v>
      </c>
      <c r="E157" s="13">
        <f t="shared" ref="E157:E179" si="14">+E156+(5.4/26)</f>
        <v>-0.58461538461538454</v>
      </c>
      <c r="F157" s="13">
        <v>43.4</v>
      </c>
      <c r="G157" s="13">
        <v>1.7999999999999972</v>
      </c>
      <c r="H157" s="21"/>
    </row>
    <row r="158" spans="1:21">
      <c r="A158" s="10" t="s">
        <v>18</v>
      </c>
      <c r="B158" s="13">
        <v>35.799999999999997</v>
      </c>
      <c r="C158" s="13">
        <v>0.89999999999999858</v>
      </c>
      <c r="D158" s="13">
        <f t="shared" si="13"/>
        <v>10.08</v>
      </c>
      <c r="E158" s="13">
        <f t="shared" si="14"/>
        <v>-0.37692307692307681</v>
      </c>
      <c r="F158" s="13">
        <v>43.4</v>
      </c>
      <c r="G158" s="13">
        <v>1.7999999999999972</v>
      </c>
      <c r="H158" s="21"/>
    </row>
    <row r="159" spans="1:21">
      <c r="A159" s="10" t="s">
        <v>20</v>
      </c>
      <c r="B159" s="13">
        <v>37.700000000000003</v>
      </c>
      <c r="C159" s="13">
        <v>1.1000000000000014</v>
      </c>
      <c r="D159" s="13">
        <f t="shared" si="13"/>
        <v>13.44</v>
      </c>
      <c r="E159" s="13">
        <f t="shared" si="14"/>
        <v>-0.1692307692307691</v>
      </c>
      <c r="F159" s="13">
        <v>43.4</v>
      </c>
      <c r="G159" s="13">
        <v>1.7999999999999972</v>
      </c>
      <c r="H159" s="21"/>
    </row>
    <row r="160" spans="1:21">
      <c r="A160" s="10" t="s">
        <v>22</v>
      </c>
      <c r="B160" s="13">
        <v>39.200000000000003</v>
      </c>
      <c r="C160" s="13">
        <v>1.1999999999999957</v>
      </c>
      <c r="D160" s="13">
        <f t="shared" si="13"/>
        <v>16.8</v>
      </c>
      <c r="E160" s="13">
        <f t="shared" si="14"/>
        <v>3.8461538461538602E-2</v>
      </c>
      <c r="F160" s="13">
        <v>43.4</v>
      </c>
      <c r="G160" s="13">
        <v>1.7999999999999972</v>
      </c>
      <c r="H160" s="21"/>
      <c r="I160" s="21"/>
    </row>
    <row r="161" spans="1:9">
      <c r="A161" s="10" t="s">
        <v>24</v>
      </c>
      <c r="B161" s="13">
        <v>39.6</v>
      </c>
      <c r="C161" s="13">
        <v>1.3999999999999986</v>
      </c>
      <c r="D161" s="13">
        <f t="shared" si="13"/>
        <v>20.16</v>
      </c>
      <c r="E161" s="13">
        <f t="shared" si="14"/>
        <v>0.24615384615384631</v>
      </c>
      <c r="F161" s="13">
        <v>43.4</v>
      </c>
      <c r="G161" s="13">
        <v>1.7999999999999972</v>
      </c>
      <c r="H161" s="21"/>
      <c r="I161" s="21"/>
    </row>
    <row r="162" spans="1:9">
      <c r="A162" s="10" t="s">
        <v>26</v>
      </c>
      <c r="B162" s="13">
        <v>40.6</v>
      </c>
      <c r="C162" s="13">
        <v>1.5</v>
      </c>
      <c r="D162" s="13">
        <f t="shared" si="13"/>
        <v>23.52</v>
      </c>
      <c r="E162" s="13">
        <f t="shared" si="14"/>
        <v>0.45384615384615401</v>
      </c>
      <c r="F162" s="13">
        <v>43.4</v>
      </c>
      <c r="G162" s="13">
        <v>1.7999999999999972</v>
      </c>
      <c r="H162" s="21"/>
    </row>
    <row r="163" spans="1:9">
      <c r="A163" s="10" t="s">
        <v>28</v>
      </c>
      <c r="B163" s="13">
        <v>40.799999999999997</v>
      </c>
      <c r="C163" s="13">
        <v>1.6000000000000014</v>
      </c>
      <c r="D163" s="13">
        <f t="shared" si="13"/>
        <v>26.88</v>
      </c>
      <c r="E163" s="13">
        <f t="shared" si="14"/>
        <v>0.66153846153846174</v>
      </c>
      <c r="F163" s="13">
        <v>43.4</v>
      </c>
      <c r="G163" s="13">
        <v>1.7999999999999972</v>
      </c>
      <c r="H163" s="21"/>
    </row>
    <row r="164" spans="1:9">
      <c r="A164" s="10" t="s">
        <v>30</v>
      </c>
      <c r="B164" s="13">
        <v>40.9</v>
      </c>
      <c r="C164" s="13">
        <v>1.6000000000000014</v>
      </c>
      <c r="D164" s="13">
        <f t="shared" si="13"/>
        <v>30.24</v>
      </c>
      <c r="E164" s="13">
        <f t="shared" si="14"/>
        <v>0.86923076923076947</v>
      </c>
      <c r="F164" s="13">
        <v>43.4</v>
      </c>
      <c r="G164" s="13">
        <v>1.7999999999999972</v>
      </c>
      <c r="H164" s="21"/>
    </row>
    <row r="165" spans="1:9">
      <c r="A165" s="10" t="s">
        <v>32</v>
      </c>
      <c r="B165" s="13">
        <v>41.2</v>
      </c>
      <c r="C165" s="11">
        <v>1.7</v>
      </c>
      <c r="D165" s="13">
        <f t="shared" si="13"/>
        <v>33.6</v>
      </c>
      <c r="E165" s="13">
        <f t="shared" si="14"/>
        <v>1.0769230769230771</v>
      </c>
      <c r="F165" s="13">
        <v>43.4</v>
      </c>
      <c r="G165" s="13">
        <v>1.7999999999999972</v>
      </c>
    </row>
    <row r="166" spans="1:9">
      <c r="A166" s="10" t="s">
        <v>34</v>
      </c>
      <c r="B166" s="13">
        <v>43.4</v>
      </c>
      <c r="C166" s="13">
        <v>1.7999999999999972</v>
      </c>
      <c r="D166" s="13">
        <f t="shared" si="13"/>
        <v>36.96</v>
      </c>
      <c r="E166" s="13">
        <f t="shared" si="14"/>
        <v>1.2846153846153847</v>
      </c>
      <c r="F166" s="13">
        <v>43.4</v>
      </c>
      <c r="G166" s="13">
        <v>1.7999999999999972</v>
      </c>
      <c r="H166" s="21"/>
    </row>
    <row r="167" spans="1:9">
      <c r="A167" s="10" t="s">
        <v>36</v>
      </c>
      <c r="B167" s="13">
        <v>45.7</v>
      </c>
      <c r="C167" s="13">
        <v>1.8999999999999986</v>
      </c>
      <c r="D167" s="13">
        <f t="shared" si="13"/>
        <v>40.32</v>
      </c>
      <c r="E167" s="13">
        <f t="shared" si="14"/>
        <v>1.4923076923076923</v>
      </c>
      <c r="F167" s="13">
        <v>43.4</v>
      </c>
      <c r="G167" s="13">
        <v>1.7999999999999972</v>
      </c>
      <c r="H167" s="21"/>
    </row>
    <row r="168" spans="1:9">
      <c r="A168" s="10" t="s">
        <v>35</v>
      </c>
      <c r="B168" s="13">
        <v>46.7</v>
      </c>
      <c r="C168" s="13">
        <v>1.9000000000000057</v>
      </c>
      <c r="D168" s="13">
        <f t="shared" si="13"/>
        <v>43.68</v>
      </c>
      <c r="E168" s="13">
        <f t="shared" si="14"/>
        <v>1.7</v>
      </c>
      <c r="F168" s="13">
        <v>43.4</v>
      </c>
      <c r="G168" s="13">
        <v>1.7999999999999972</v>
      </c>
      <c r="H168" s="21"/>
    </row>
    <row r="169" spans="1:9">
      <c r="A169" s="10" t="s">
        <v>33</v>
      </c>
      <c r="B169" s="13">
        <v>51.4</v>
      </c>
      <c r="C169" s="13">
        <v>2</v>
      </c>
      <c r="D169" s="13">
        <f t="shared" si="13"/>
        <v>47.04</v>
      </c>
      <c r="E169" s="13">
        <f t="shared" si="14"/>
        <v>1.9076923076923076</v>
      </c>
      <c r="F169" s="13">
        <v>43.4</v>
      </c>
      <c r="G169" s="13">
        <v>1.7999999999999972</v>
      </c>
      <c r="H169" s="21"/>
    </row>
    <row r="170" spans="1:9">
      <c r="A170" s="10" t="s">
        <v>31</v>
      </c>
      <c r="B170" s="13">
        <v>52.8</v>
      </c>
      <c r="C170" s="13">
        <v>2.2000000000000028</v>
      </c>
      <c r="D170" s="13">
        <f t="shared" si="13"/>
        <v>50.4</v>
      </c>
      <c r="E170" s="13">
        <f t="shared" si="14"/>
        <v>2.1153846153846154</v>
      </c>
      <c r="F170" s="13">
        <v>43.4</v>
      </c>
      <c r="G170" s="13">
        <v>1.7999999999999972</v>
      </c>
      <c r="H170" s="21"/>
    </row>
    <row r="171" spans="1:9">
      <c r="A171" s="10" t="s">
        <v>29</v>
      </c>
      <c r="B171" s="13">
        <v>54.1</v>
      </c>
      <c r="C171" s="13">
        <v>2.5</v>
      </c>
      <c r="D171" s="13">
        <f t="shared" si="13"/>
        <v>53.76</v>
      </c>
      <c r="E171" s="13">
        <f t="shared" si="14"/>
        <v>2.3230769230769233</v>
      </c>
      <c r="F171" s="13">
        <v>43.4</v>
      </c>
      <c r="G171" s="13">
        <v>1.7999999999999972</v>
      </c>
      <c r="H171" s="21"/>
    </row>
    <row r="172" spans="1:9">
      <c r="A172" s="10" t="s">
        <v>27</v>
      </c>
      <c r="B172" s="13">
        <v>55.9</v>
      </c>
      <c r="C172" s="13">
        <v>2.6000000000000014</v>
      </c>
      <c r="D172" s="13">
        <f t="shared" si="13"/>
        <v>57.12</v>
      </c>
      <c r="E172" s="13">
        <f t="shared" si="14"/>
        <v>2.5307692307692311</v>
      </c>
      <c r="F172" s="13">
        <v>43.4</v>
      </c>
      <c r="G172" s="13">
        <v>1.7999999999999972</v>
      </c>
      <c r="H172" s="21"/>
    </row>
    <row r="173" spans="1:9">
      <c r="A173" s="10" t="s">
        <v>25</v>
      </c>
      <c r="B173" s="13">
        <v>56</v>
      </c>
      <c r="C173" s="13">
        <v>2.6999999999999957</v>
      </c>
      <c r="D173" s="13">
        <f t="shared" si="13"/>
        <v>60.48</v>
      </c>
      <c r="E173" s="13">
        <f t="shared" si="14"/>
        <v>2.7384615384615389</v>
      </c>
      <c r="F173" s="13">
        <v>43.4</v>
      </c>
      <c r="G173" s="13">
        <v>1.7999999999999972</v>
      </c>
      <c r="H173" s="21"/>
    </row>
    <row r="174" spans="1:9">
      <c r="A174" s="10" t="s">
        <v>23</v>
      </c>
      <c r="B174" s="13">
        <v>57.6</v>
      </c>
      <c r="C174" s="13">
        <v>2.8000000000000043</v>
      </c>
      <c r="D174" s="13">
        <f t="shared" si="13"/>
        <v>63.839999999999996</v>
      </c>
      <c r="E174" s="13">
        <f t="shared" si="14"/>
        <v>2.9461538461538468</v>
      </c>
      <c r="F174" s="13">
        <v>43.4</v>
      </c>
      <c r="G174" s="13">
        <v>1.7999999999999972</v>
      </c>
      <c r="H174" s="21"/>
    </row>
    <row r="175" spans="1:9">
      <c r="A175" s="10" t="s">
        <v>21</v>
      </c>
      <c r="B175" s="13">
        <v>59.1</v>
      </c>
      <c r="C175" s="13">
        <v>2.8000000000000043</v>
      </c>
      <c r="D175" s="13">
        <f t="shared" si="13"/>
        <v>67.2</v>
      </c>
      <c r="E175" s="13">
        <f t="shared" si="14"/>
        <v>3.1538461538461546</v>
      </c>
      <c r="F175" s="13">
        <v>43.4</v>
      </c>
      <c r="G175" s="13">
        <v>1.7999999999999972</v>
      </c>
      <c r="H175" s="21"/>
    </row>
    <row r="176" spans="1:9">
      <c r="A176" s="10" t="s">
        <v>19</v>
      </c>
      <c r="B176" s="13">
        <v>59.4</v>
      </c>
      <c r="C176" s="13">
        <v>2.8999999999999986</v>
      </c>
      <c r="D176" s="13">
        <f t="shared" si="13"/>
        <v>70.56</v>
      </c>
      <c r="E176" s="13">
        <f t="shared" si="14"/>
        <v>3.3615384615384625</v>
      </c>
      <c r="F176" s="13">
        <v>43.4</v>
      </c>
      <c r="G176" s="13">
        <v>1.7999999999999972</v>
      </c>
      <c r="H176" s="21"/>
    </row>
    <row r="177" spans="1:9">
      <c r="A177" s="10" t="s">
        <v>17</v>
      </c>
      <c r="B177" s="13">
        <v>60.5</v>
      </c>
      <c r="C177" s="13">
        <v>2.8999999999999986</v>
      </c>
      <c r="D177" s="13">
        <f t="shared" si="13"/>
        <v>73.92</v>
      </c>
      <c r="E177" s="13">
        <f t="shared" si="14"/>
        <v>3.5692307692307703</v>
      </c>
      <c r="F177" s="13">
        <v>43.4</v>
      </c>
      <c r="G177" s="13">
        <v>1.7999999999999972</v>
      </c>
      <c r="H177" s="21"/>
    </row>
    <row r="178" spans="1:9">
      <c r="A178" s="10" t="s">
        <v>15</v>
      </c>
      <c r="B178" s="13">
        <v>65.7</v>
      </c>
      <c r="C178" s="13">
        <v>3.6000000000000014</v>
      </c>
      <c r="D178" s="13">
        <f t="shared" si="13"/>
        <v>77.28</v>
      </c>
      <c r="E178" s="13">
        <f t="shared" si="14"/>
        <v>3.7769230769230782</v>
      </c>
      <c r="F178" s="13">
        <v>43.4</v>
      </c>
      <c r="G178" s="13">
        <v>1.7999999999999972</v>
      </c>
      <c r="H178" s="21"/>
    </row>
    <row r="179" spans="1:9">
      <c r="A179" s="10" t="s">
        <v>13</v>
      </c>
      <c r="B179" s="13">
        <v>67.2</v>
      </c>
      <c r="C179" s="13">
        <v>3.8</v>
      </c>
      <c r="D179" s="13">
        <f t="shared" si="13"/>
        <v>80.64</v>
      </c>
      <c r="E179" s="13">
        <f t="shared" si="14"/>
        <v>3.984615384615386</v>
      </c>
      <c r="F179" s="13">
        <v>43.4</v>
      </c>
      <c r="G179" s="13">
        <v>1.7999999999999972</v>
      </c>
      <c r="H179" s="21"/>
    </row>
    <row r="183" spans="1:9">
      <c r="B183" s="19"/>
      <c r="C183" s="20"/>
      <c r="H183" s="20"/>
      <c r="I183" s="20"/>
    </row>
    <row r="184" spans="1:9">
      <c r="A184" s="37"/>
      <c r="B184" s="21"/>
      <c r="C184" s="21"/>
      <c r="D184" s="38"/>
      <c r="G184" s="37"/>
      <c r="I184" s="21"/>
    </row>
    <row r="185" spans="1:9">
      <c r="A185" s="37"/>
      <c r="B185" s="21"/>
      <c r="C185" s="21"/>
      <c r="D185" s="38"/>
      <c r="E185" s="14"/>
      <c r="G185" s="37"/>
      <c r="I185" s="21"/>
    </row>
    <row r="186" spans="1:9">
      <c r="A186" s="37"/>
      <c r="B186" s="21"/>
      <c r="C186" s="21"/>
      <c r="D186" s="38"/>
      <c r="E186" s="14"/>
      <c r="G186" s="37"/>
      <c r="I186" s="21"/>
    </row>
    <row r="187" spans="1:9">
      <c r="A187" s="37"/>
      <c r="B187" s="21"/>
      <c r="C187" s="21"/>
      <c r="D187" s="38"/>
      <c r="E187" s="14"/>
      <c r="G187" s="37"/>
      <c r="I187" s="21"/>
    </row>
    <row r="188" spans="1:9">
      <c r="A188" s="37"/>
      <c r="B188" s="21"/>
      <c r="C188" s="21"/>
      <c r="D188" s="38"/>
      <c r="E188" s="14"/>
      <c r="G188" s="37"/>
      <c r="I188" s="21"/>
    </row>
    <row r="189" spans="1:9">
      <c r="A189" s="37"/>
      <c r="B189" s="21"/>
      <c r="C189" s="21"/>
      <c r="D189" s="38"/>
      <c r="E189" s="14"/>
      <c r="G189" s="37"/>
      <c r="I189" s="21"/>
    </row>
    <row r="190" spans="1:9">
      <c r="A190" s="37"/>
      <c r="B190" s="21"/>
      <c r="C190" s="21"/>
      <c r="D190" s="38"/>
      <c r="E190" s="14"/>
      <c r="G190" s="37"/>
      <c r="I190" s="21"/>
    </row>
    <row r="191" spans="1:9">
      <c r="A191" s="37"/>
      <c r="B191" s="21"/>
      <c r="C191" s="21"/>
      <c r="D191" s="38"/>
      <c r="E191" s="14"/>
      <c r="G191" s="37"/>
      <c r="I191" s="21"/>
    </row>
    <row r="192" spans="1:9">
      <c r="A192" s="37"/>
      <c r="B192" s="21"/>
      <c r="C192" s="21"/>
      <c r="D192" s="38"/>
      <c r="E192" s="14"/>
      <c r="G192" s="37"/>
      <c r="I192" s="21"/>
    </row>
    <row r="193" spans="1:9">
      <c r="A193" s="37"/>
      <c r="B193" s="21"/>
      <c r="C193" s="21"/>
      <c r="D193" s="38"/>
      <c r="E193" s="14"/>
      <c r="G193" s="37"/>
      <c r="I193" s="21"/>
    </row>
    <row r="194" spans="1:9">
      <c r="A194" s="37"/>
      <c r="B194" s="21"/>
      <c r="C194" s="21"/>
      <c r="D194" s="38"/>
      <c r="E194" s="14"/>
    </row>
    <row r="195" spans="1:9">
      <c r="C195" s="22"/>
      <c r="D195" s="38"/>
      <c r="E195" s="14"/>
      <c r="G195" s="37"/>
      <c r="I195" s="21"/>
    </row>
    <row r="196" spans="1:9">
      <c r="A196" s="37"/>
      <c r="B196" s="21"/>
      <c r="C196" s="21"/>
      <c r="D196" s="38"/>
      <c r="E196" s="14"/>
      <c r="G196" s="37"/>
      <c r="I196" s="21"/>
    </row>
    <row r="197" spans="1:9">
      <c r="A197" s="37"/>
      <c r="B197" s="21"/>
      <c r="C197" s="21"/>
      <c r="D197" s="38"/>
      <c r="E197" s="14"/>
      <c r="G197" s="37"/>
      <c r="I197" s="21"/>
    </row>
    <row r="198" spans="1:9">
      <c r="A198" s="37"/>
      <c r="B198" s="21"/>
      <c r="C198" s="21"/>
      <c r="D198" s="38"/>
      <c r="E198" s="14"/>
      <c r="G198" s="37"/>
      <c r="I198" s="21"/>
    </row>
    <row r="199" spans="1:9">
      <c r="A199" s="37"/>
      <c r="B199" s="21"/>
      <c r="C199" s="21"/>
      <c r="D199" s="38"/>
      <c r="E199" s="14"/>
      <c r="G199" s="37"/>
      <c r="I199" s="21"/>
    </row>
    <row r="200" spans="1:9">
      <c r="A200" s="37"/>
      <c r="B200" s="21"/>
      <c r="C200" s="21"/>
      <c r="D200" s="38"/>
      <c r="E200" s="14"/>
      <c r="G200" s="37"/>
      <c r="I200" s="21"/>
    </row>
    <row r="201" spans="1:9">
      <c r="A201" s="37"/>
      <c r="B201" s="21"/>
      <c r="C201" s="21"/>
      <c r="D201" s="38"/>
      <c r="E201" s="14"/>
      <c r="G201" s="37"/>
      <c r="I201" s="21"/>
    </row>
    <row r="202" spans="1:9">
      <c r="A202" s="37"/>
      <c r="B202" s="21"/>
      <c r="C202" s="21"/>
      <c r="D202" s="38"/>
      <c r="E202" s="14"/>
      <c r="G202" s="37"/>
      <c r="I202" s="21"/>
    </row>
    <row r="203" spans="1:9">
      <c r="A203" s="37"/>
      <c r="B203" s="21"/>
      <c r="C203" s="21"/>
      <c r="D203" s="38"/>
      <c r="E203" s="14"/>
      <c r="G203" s="37"/>
      <c r="I203" s="21"/>
    </row>
    <row r="204" spans="1:9">
      <c r="A204" s="37"/>
      <c r="B204" s="21"/>
      <c r="C204" s="21"/>
      <c r="D204" s="38"/>
      <c r="E204" s="14"/>
      <c r="G204" s="37"/>
      <c r="I204" s="21"/>
    </row>
    <row r="205" spans="1:9">
      <c r="A205" s="37"/>
      <c r="B205" s="21"/>
      <c r="C205" s="21"/>
      <c r="D205" s="38"/>
      <c r="E205" s="14"/>
      <c r="G205" s="37"/>
      <c r="I205" s="21"/>
    </row>
    <row r="206" spans="1:9">
      <c r="A206" s="37"/>
      <c r="B206" s="21"/>
      <c r="C206" s="21"/>
      <c r="D206" s="38"/>
      <c r="E206" s="14"/>
      <c r="G206" s="37"/>
      <c r="I206" s="21"/>
    </row>
    <row r="207" spans="1:9">
      <c r="A207" s="37"/>
      <c r="B207" s="21"/>
      <c r="C207" s="21"/>
      <c r="D207" s="38"/>
      <c r="E207" s="14"/>
      <c r="G207" s="37"/>
      <c r="I207" s="21"/>
    </row>
    <row r="208" spans="1:9">
      <c r="A208" s="37"/>
      <c r="B208" s="21"/>
      <c r="C208" s="21"/>
      <c r="D208" s="38"/>
      <c r="E208" s="14"/>
      <c r="G208" s="37"/>
      <c r="I208" s="21"/>
    </row>
  </sheetData>
  <mergeCells count="2">
    <mergeCell ref="B123:C123"/>
    <mergeCell ref="A153:G153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0B7BC-D4E0-44DD-9039-D34BAA086FFA}">
  <dimension ref="A1:X78"/>
  <sheetViews>
    <sheetView topLeftCell="G35" zoomScaleNormal="100" workbookViewId="0">
      <selection activeCell="J37" sqref="J37:W37"/>
    </sheetView>
  </sheetViews>
  <sheetFormatPr baseColWidth="10" defaultColWidth="11.5" defaultRowHeight="15"/>
  <cols>
    <col min="1" max="1" width="44.5" style="151" customWidth="1"/>
    <col min="2" max="2" width="13.83203125" style="151" bestFit="1" customWidth="1"/>
    <col min="3" max="3" width="7.83203125" style="151" bestFit="1" customWidth="1"/>
    <col min="4" max="4" width="13.83203125" style="151" bestFit="1" customWidth="1"/>
    <col min="5" max="5" width="12.83203125" style="151" bestFit="1" customWidth="1"/>
    <col min="6" max="6" width="21.6640625" style="151" bestFit="1" customWidth="1"/>
    <col min="7" max="7" width="6.33203125" style="151" bestFit="1" customWidth="1"/>
    <col min="8" max="8" width="15.1640625" style="151" bestFit="1" customWidth="1"/>
    <col min="9" max="9" width="6.33203125" style="151" bestFit="1" customWidth="1"/>
    <col min="10" max="10" width="25.5" style="151" bestFit="1" customWidth="1"/>
    <col min="11" max="11" width="6.33203125" style="151" bestFit="1" customWidth="1"/>
    <col min="12" max="12" width="9.83203125" style="151" bestFit="1" customWidth="1"/>
    <col min="13" max="16384" width="11.5" style="151"/>
  </cols>
  <sheetData>
    <row r="1" spans="1:24" ht="16">
      <c r="A1" s="150" t="s">
        <v>113</v>
      </c>
      <c r="B1" s="150"/>
      <c r="C1" s="150"/>
      <c r="D1" s="150"/>
      <c r="E1" s="150"/>
      <c r="F1" s="150"/>
      <c r="G1" s="150"/>
      <c r="H1" s="150"/>
      <c r="I1" s="150"/>
      <c r="J1" s="167"/>
      <c r="K1" s="167"/>
      <c r="L1" s="167"/>
      <c r="M1" s="4"/>
      <c r="N1" s="170"/>
      <c r="O1" s="170"/>
      <c r="P1" s="170"/>
      <c r="Q1" s="170"/>
      <c r="R1" s="170"/>
      <c r="S1" s="170"/>
      <c r="T1" s="170"/>
      <c r="U1" s="170"/>
      <c r="V1" s="170"/>
    </row>
    <row r="2" spans="1:24" ht="16">
      <c r="A2" s="169" t="s">
        <v>137</v>
      </c>
      <c r="B2" s="169"/>
      <c r="C2" s="169"/>
      <c r="D2" s="169"/>
      <c r="E2" s="169"/>
      <c r="F2" s="169"/>
      <c r="G2" s="169"/>
      <c r="H2" s="169"/>
      <c r="I2" s="169"/>
      <c r="J2" s="169"/>
      <c r="K2" s="167"/>
      <c r="L2" s="167"/>
      <c r="M2" s="4"/>
      <c r="N2" s="170"/>
      <c r="O2" s="170"/>
      <c r="P2" s="170"/>
      <c r="Q2" s="170"/>
      <c r="R2" s="170"/>
      <c r="S2" s="170"/>
      <c r="T2" s="170"/>
      <c r="U2" s="170"/>
      <c r="V2" s="170"/>
    </row>
    <row r="3" spans="1:24" ht="16">
      <c r="A3" s="169" t="s">
        <v>128</v>
      </c>
      <c r="B3" s="169"/>
      <c r="C3" s="169"/>
      <c r="D3" s="169"/>
      <c r="E3" s="169"/>
      <c r="F3" s="169"/>
      <c r="G3" s="169"/>
      <c r="H3" s="169"/>
      <c r="I3" s="169"/>
      <c r="J3" s="169"/>
      <c r="K3" s="167"/>
      <c r="L3" s="167"/>
      <c r="M3" s="4"/>
      <c r="N3" s="170"/>
      <c r="O3" s="170"/>
      <c r="P3" s="170"/>
      <c r="Q3" s="170"/>
      <c r="R3" s="170"/>
      <c r="S3" s="170"/>
      <c r="T3" s="170"/>
      <c r="U3" s="170"/>
      <c r="V3" s="170"/>
    </row>
    <row r="4" spans="1:24" ht="16">
      <c r="A4" s="213" t="s">
        <v>115</v>
      </c>
      <c r="B4" s="213"/>
      <c r="C4" s="213"/>
      <c r="D4" s="213"/>
      <c r="E4" s="213"/>
      <c r="F4" s="213"/>
      <c r="G4" s="213"/>
      <c r="H4" s="213"/>
      <c r="I4" s="213"/>
      <c r="J4" s="213"/>
      <c r="K4" s="212"/>
      <c r="L4" s="167"/>
      <c r="M4" s="4"/>
      <c r="N4" s="170"/>
      <c r="O4" s="170"/>
      <c r="P4" s="170"/>
      <c r="Q4" s="170"/>
      <c r="R4" s="170"/>
      <c r="S4" s="170"/>
      <c r="T4" s="170"/>
      <c r="U4" s="170"/>
      <c r="V4" s="170"/>
    </row>
    <row r="5" spans="1:24" ht="16" customHeight="1">
      <c r="A5" s="209" t="s">
        <v>129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1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54"/>
      <c r="X5" s="154"/>
    </row>
    <row r="6" spans="1:24" ht="16">
      <c r="A6" s="188" t="s">
        <v>92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90"/>
      <c r="M6" s="4"/>
      <c r="N6" s="170"/>
      <c r="O6" s="170"/>
      <c r="P6" s="170"/>
      <c r="Q6" s="170"/>
      <c r="R6" s="170"/>
      <c r="S6" s="170"/>
      <c r="T6" s="170"/>
      <c r="U6" s="170"/>
      <c r="V6" s="170"/>
    </row>
    <row r="7" spans="1:24" ht="16">
      <c r="A7" s="168" t="s">
        <v>123</v>
      </c>
      <c r="B7" s="183" t="s">
        <v>130</v>
      </c>
      <c r="C7" s="183"/>
      <c r="D7" s="183" t="s">
        <v>131</v>
      </c>
      <c r="E7" s="183"/>
      <c r="F7" s="183" t="s">
        <v>132</v>
      </c>
      <c r="G7" s="183"/>
      <c r="H7" s="183" t="s">
        <v>133</v>
      </c>
      <c r="I7" s="183"/>
      <c r="J7" s="183" t="s">
        <v>136</v>
      </c>
      <c r="K7" s="183"/>
      <c r="L7" s="173" t="s">
        <v>76</v>
      </c>
      <c r="M7" s="4"/>
      <c r="N7" s="170"/>
      <c r="O7" s="170"/>
      <c r="P7" s="170"/>
      <c r="Q7" s="170"/>
      <c r="R7" s="170"/>
      <c r="S7" s="170"/>
      <c r="T7" s="170"/>
      <c r="U7" s="170"/>
      <c r="V7" s="170"/>
    </row>
    <row r="8" spans="1:24" ht="16">
      <c r="A8" s="168"/>
      <c r="B8" s="183" t="s">
        <v>120</v>
      </c>
      <c r="C8" s="183" t="s">
        <v>121</v>
      </c>
      <c r="D8" s="183" t="s">
        <v>120</v>
      </c>
      <c r="E8" s="183" t="s">
        <v>121</v>
      </c>
      <c r="F8" s="183" t="s">
        <v>120</v>
      </c>
      <c r="G8" s="183" t="s">
        <v>121</v>
      </c>
      <c r="H8" s="183" t="s">
        <v>120</v>
      </c>
      <c r="I8" s="183" t="s">
        <v>121</v>
      </c>
      <c r="J8" s="183" t="s">
        <v>120</v>
      </c>
      <c r="K8" s="183" t="s">
        <v>121</v>
      </c>
      <c r="L8" s="173"/>
      <c r="M8" s="4"/>
      <c r="N8" s="170"/>
      <c r="O8" s="170"/>
      <c r="P8" s="170"/>
      <c r="Q8" s="170"/>
      <c r="R8" s="170"/>
      <c r="S8" s="170"/>
      <c r="T8" s="170"/>
      <c r="U8" s="170"/>
      <c r="V8" s="170"/>
    </row>
    <row r="9" spans="1:24" ht="16">
      <c r="A9" s="177" t="s">
        <v>124</v>
      </c>
      <c r="B9" s="184">
        <v>34024</v>
      </c>
      <c r="C9" s="185">
        <f t="shared" ref="C9:C10" si="0">B9/$L9</f>
        <v>1.1821597555628288E-2</v>
      </c>
      <c r="D9" s="184">
        <v>824464</v>
      </c>
      <c r="E9" s="185">
        <f t="shared" ref="E9:E10" si="1">D9/$L9</f>
        <v>0.28645901737313428</v>
      </c>
      <c r="F9" s="184">
        <v>988428</v>
      </c>
      <c r="G9" s="185">
        <f t="shared" ref="G9:G10" si="2">F9/$L9</f>
        <v>0.34342811041366555</v>
      </c>
      <c r="H9" s="184">
        <v>415652</v>
      </c>
      <c r="I9" s="185">
        <f t="shared" ref="I9:I10" si="3">H9/$L9</f>
        <v>0.14441778354079501</v>
      </c>
      <c r="J9" s="184">
        <v>615554</v>
      </c>
      <c r="K9" s="185">
        <f t="shared" ref="K9:K10" si="4">J9/$L9</f>
        <v>0.21387349111677684</v>
      </c>
      <c r="L9" s="184">
        <v>2878122</v>
      </c>
      <c r="M9" s="4"/>
      <c r="N9" s="170"/>
      <c r="O9" s="170"/>
      <c r="P9" s="170"/>
      <c r="Q9" s="170"/>
      <c r="R9" s="170"/>
      <c r="S9" s="170"/>
      <c r="T9" s="170"/>
      <c r="U9" s="170"/>
      <c r="V9" s="170"/>
    </row>
    <row r="10" spans="1:24" ht="16">
      <c r="A10" s="178" t="s">
        <v>125</v>
      </c>
      <c r="B10" s="184">
        <v>17712</v>
      </c>
      <c r="C10" s="186">
        <f t="shared" si="0"/>
        <v>1.0361875878627051E-2</v>
      </c>
      <c r="D10" s="184">
        <v>444702</v>
      </c>
      <c r="E10" s="186">
        <f t="shared" si="1"/>
        <v>0.26015960518163994</v>
      </c>
      <c r="F10" s="184">
        <v>624777</v>
      </c>
      <c r="G10" s="186">
        <f t="shared" si="2"/>
        <v>0.36550709834129252</v>
      </c>
      <c r="H10" s="184">
        <v>292237</v>
      </c>
      <c r="I10" s="186">
        <f t="shared" si="3"/>
        <v>0.17096451677632868</v>
      </c>
      <c r="J10" s="184">
        <v>329915</v>
      </c>
      <c r="K10" s="186">
        <f t="shared" si="4"/>
        <v>0.19300690382211177</v>
      </c>
      <c r="L10" s="184">
        <v>1709343</v>
      </c>
      <c r="M10" s="4"/>
      <c r="N10" s="170"/>
      <c r="O10" s="170"/>
      <c r="P10" s="170"/>
      <c r="Q10" s="170"/>
      <c r="R10" s="170"/>
      <c r="S10" s="170"/>
      <c r="T10" s="170"/>
      <c r="U10" s="170"/>
      <c r="V10" s="170"/>
    </row>
    <row r="11" spans="1:24" ht="16">
      <c r="A11" s="170" t="s">
        <v>122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4"/>
      <c r="N11" s="170"/>
      <c r="O11" s="170"/>
      <c r="P11" s="170"/>
      <c r="Q11" s="170"/>
      <c r="R11" s="170"/>
      <c r="S11" s="170"/>
      <c r="T11" s="170"/>
      <c r="U11" s="170"/>
      <c r="V11" s="170"/>
    </row>
    <row r="12" spans="1:24" ht="16">
      <c r="A12" s="170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4"/>
      <c r="N12" s="170"/>
      <c r="O12" s="170"/>
      <c r="P12" s="170"/>
      <c r="Q12" s="170"/>
      <c r="R12" s="170"/>
      <c r="S12" s="170"/>
      <c r="T12" s="170"/>
      <c r="U12" s="170"/>
      <c r="V12" s="170"/>
    </row>
    <row r="13" spans="1:24" ht="16">
      <c r="A13" s="187" t="s">
        <v>93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4"/>
      <c r="N13" s="170"/>
      <c r="O13" s="170"/>
      <c r="P13" s="170"/>
      <c r="Q13" s="170"/>
      <c r="R13" s="170"/>
      <c r="S13" s="170"/>
      <c r="T13" s="170"/>
      <c r="U13" s="170"/>
      <c r="V13" s="170"/>
    </row>
    <row r="14" spans="1:24" ht="16">
      <c r="A14" s="168" t="s">
        <v>123</v>
      </c>
      <c r="B14" s="168" t="s">
        <v>130</v>
      </c>
      <c r="C14" s="168"/>
      <c r="D14" s="168" t="s">
        <v>131</v>
      </c>
      <c r="E14" s="168"/>
      <c r="F14" s="168" t="s">
        <v>132</v>
      </c>
      <c r="G14" s="168"/>
      <c r="H14" s="168" t="s">
        <v>133</v>
      </c>
      <c r="I14" s="168"/>
      <c r="J14" s="168" t="s">
        <v>136</v>
      </c>
      <c r="K14" s="168"/>
      <c r="L14" s="173" t="s">
        <v>76</v>
      </c>
      <c r="M14" s="4"/>
      <c r="N14" s="170"/>
      <c r="O14" s="170"/>
      <c r="P14" s="170"/>
      <c r="Q14" s="170"/>
      <c r="R14" s="170"/>
      <c r="S14" s="170"/>
      <c r="T14" s="170"/>
      <c r="U14" s="170"/>
      <c r="V14" s="170"/>
    </row>
    <row r="15" spans="1:24" ht="16">
      <c r="A15" s="168"/>
      <c r="B15" s="183" t="s">
        <v>120</v>
      </c>
      <c r="C15" s="183" t="s">
        <v>121</v>
      </c>
      <c r="D15" s="183" t="s">
        <v>120</v>
      </c>
      <c r="E15" s="183" t="s">
        <v>121</v>
      </c>
      <c r="F15" s="183" t="s">
        <v>120</v>
      </c>
      <c r="G15" s="183" t="s">
        <v>121</v>
      </c>
      <c r="H15" s="183" t="s">
        <v>120</v>
      </c>
      <c r="I15" s="183" t="s">
        <v>121</v>
      </c>
      <c r="J15" s="183" t="s">
        <v>120</v>
      </c>
      <c r="K15" s="183" t="s">
        <v>121</v>
      </c>
      <c r="L15" s="173"/>
      <c r="M15" s="4"/>
      <c r="N15" s="170"/>
      <c r="O15" s="170"/>
      <c r="P15" s="170"/>
      <c r="Q15" s="170"/>
      <c r="R15" s="170"/>
      <c r="S15" s="170"/>
      <c r="T15" s="170"/>
      <c r="U15" s="170"/>
      <c r="V15" s="170"/>
    </row>
    <row r="16" spans="1:24" ht="16">
      <c r="A16" s="177" t="s">
        <v>124</v>
      </c>
      <c r="B16" s="184">
        <v>34310</v>
      </c>
      <c r="C16" s="185">
        <f>B16/$L16</f>
        <v>7.6159365970503616E-3</v>
      </c>
      <c r="D16" s="184">
        <v>974929</v>
      </c>
      <c r="E16" s="185">
        <f t="shared" ref="E16:E17" si="5">D16/$L16</f>
        <v>0.21640913583869753</v>
      </c>
      <c r="F16" s="184">
        <v>1337024</v>
      </c>
      <c r="G16" s="185">
        <f t="shared" ref="G16:G17" si="6">F16/$L16</f>
        <v>0.29678490273199248</v>
      </c>
      <c r="H16" s="184">
        <v>586365</v>
      </c>
      <c r="I16" s="185">
        <f t="shared" ref="I16:I17" si="7">H16/$L16</f>
        <v>0.13015793246078214</v>
      </c>
      <c r="J16" s="184">
        <v>1572401</v>
      </c>
      <c r="K16" s="185">
        <f t="shared" ref="K16:K17" si="8">J16/$L16</f>
        <v>0.3490325363199821</v>
      </c>
      <c r="L16" s="184">
        <v>4505027</v>
      </c>
      <c r="M16" s="4"/>
      <c r="N16" s="170"/>
      <c r="O16" s="170"/>
      <c r="P16" s="170"/>
      <c r="Q16" s="170"/>
      <c r="R16" s="170"/>
      <c r="S16" s="170"/>
      <c r="T16" s="170"/>
      <c r="U16" s="170"/>
      <c r="V16" s="170"/>
    </row>
    <row r="17" spans="1:22" ht="16">
      <c r="A17" s="178" t="s">
        <v>125</v>
      </c>
      <c r="B17" s="184">
        <v>25733</v>
      </c>
      <c r="C17" s="186">
        <f t="shared" ref="C17" si="9">B17/$L17</f>
        <v>8.2876833874991982E-3</v>
      </c>
      <c r="D17" s="184">
        <v>599133</v>
      </c>
      <c r="E17" s="186">
        <f t="shared" si="5"/>
        <v>0.19295941440961245</v>
      </c>
      <c r="F17" s="184">
        <v>1025448</v>
      </c>
      <c r="G17" s="186">
        <f t="shared" si="6"/>
        <v>0.3302603021157377</v>
      </c>
      <c r="H17" s="184">
        <v>571995</v>
      </c>
      <c r="I17" s="186">
        <f t="shared" si="7"/>
        <v>0.18421923053015987</v>
      </c>
      <c r="J17" s="184">
        <v>882660</v>
      </c>
      <c r="K17" s="186">
        <f t="shared" si="8"/>
        <v>0.28427336955699073</v>
      </c>
      <c r="L17" s="184">
        <v>3104969</v>
      </c>
      <c r="M17" s="4"/>
      <c r="N17" s="170"/>
      <c r="O17" s="170"/>
      <c r="P17" s="170"/>
      <c r="Q17" s="170"/>
      <c r="R17" s="170"/>
      <c r="S17" s="170"/>
      <c r="T17" s="170"/>
      <c r="U17" s="170"/>
      <c r="V17" s="170"/>
    </row>
    <row r="18" spans="1:22" ht="16">
      <c r="A18" s="170" t="s">
        <v>122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4"/>
      <c r="N18" s="170"/>
      <c r="O18" s="170"/>
      <c r="P18" s="170"/>
      <c r="Q18" s="170"/>
      <c r="R18" s="170"/>
      <c r="S18" s="170"/>
      <c r="T18" s="170"/>
      <c r="U18" s="170"/>
      <c r="V18" s="170"/>
    </row>
    <row r="19" spans="1:22" ht="16">
      <c r="A19" s="170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4"/>
      <c r="N19" s="170"/>
      <c r="O19" s="170"/>
      <c r="P19" s="170"/>
      <c r="Q19" s="170"/>
      <c r="R19" s="170"/>
      <c r="S19" s="170"/>
      <c r="T19" s="170"/>
      <c r="U19" s="170"/>
      <c r="V19" s="170"/>
    </row>
    <row r="20" spans="1:22" ht="16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4"/>
      <c r="N20" s="170"/>
      <c r="O20" s="170"/>
      <c r="P20" s="170"/>
      <c r="Q20" s="170"/>
      <c r="R20" s="170"/>
      <c r="S20" s="170"/>
      <c r="T20" s="170"/>
      <c r="U20" s="170"/>
      <c r="V20" s="170"/>
    </row>
    <row r="21" spans="1:22" ht="16">
      <c r="A21" s="7" t="s">
        <v>138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4"/>
      <c r="N21" s="170"/>
      <c r="O21" s="170"/>
      <c r="P21" s="170"/>
      <c r="Q21" s="170"/>
      <c r="R21" s="170"/>
      <c r="S21" s="170"/>
      <c r="T21" s="170"/>
      <c r="U21" s="170"/>
      <c r="V21" s="170"/>
    </row>
    <row r="22" spans="1:22" ht="15" customHeight="1">
      <c r="A22" s="168"/>
      <c r="B22" s="168" t="s">
        <v>130</v>
      </c>
      <c r="C22" s="168"/>
      <c r="D22" s="168" t="s">
        <v>131</v>
      </c>
      <c r="E22" s="168"/>
      <c r="F22" s="168" t="s">
        <v>132</v>
      </c>
      <c r="G22" s="168"/>
      <c r="H22" s="168" t="s">
        <v>133</v>
      </c>
      <c r="I22" s="168"/>
      <c r="J22" s="168" t="s">
        <v>136</v>
      </c>
      <c r="K22" s="168"/>
      <c r="L22" s="173" t="s">
        <v>76</v>
      </c>
      <c r="M22" s="4"/>
      <c r="N22" s="170"/>
      <c r="O22" s="170"/>
      <c r="P22" s="170"/>
      <c r="Q22" s="170"/>
      <c r="R22" s="170"/>
      <c r="S22" s="170"/>
      <c r="T22" s="170"/>
      <c r="U22" s="170"/>
      <c r="V22" s="170"/>
    </row>
    <row r="23" spans="1:22" ht="15" customHeight="1">
      <c r="A23" s="168"/>
      <c r="B23" s="183" t="s">
        <v>120</v>
      </c>
      <c r="C23" s="183" t="s">
        <v>121</v>
      </c>
      <c r="D23" s="183" t="s">
        <v>120</v>
      </c>
      <c r="E23" s="183" t="s">
        <v>121</v>
      </c>
      <c r="F23" s="183" t="s">
        <v>120</v>
      </c>
      <c r="G23" s="183" t="s">
        <v>121</v>
      </c>
      <c r="H23" s="183" t="s">
        <v>120</v>
      </c>
      <c r="I23" s="183" t="s">
        <v>121</v>
      </c>
      <c r="J23" s="183" t="s">
        <v>120</v>
      </c>
      <c r="K23" s="183" t="s">
        <v>121</v>
      </c>
      <c r="L23" s="173"/>
      <c r="M23" s="4"/>
      <c r="N23" s="170"/>
      <c r="O23" s="170"/>
      <c r="P23" s="170"/>
      <c r="Q23" s="170"/>
      <c r="R23" s="170"/>
      <c r="S23" s="170"/>
      <c r="T23" s="170"/>
      <c r="U23" s="170"/>
      <c r="V23" s="170"/>
    </row>
    <row r="24" spans="1:22" ht="16">
      <c r="A24" s="177" t="s">
        <v>139</v>
      </c>
      <c r="B24" s="184">
        <v>24345</v>
      </c>
      <c r="C24" s="185">
        <f>B24/$L24</f>
        <v>2.2705461341958517E-2</v>
      </c>
      <c r="D24" s="184">
        <v>333518</v>
      </c>
      <c r="E24" s="185">
        <f t="shared" ref="E24:E27" si="10">D24/$L24</f>
        <v>0.31105689282593224</v>
      </c>
      <c r="F24" s="184">
        <v>339291</v>
      </c>
      <c r="G24" s="185">
        <f t="shared" ref="G24:G27" si="11">F24/$L24</f>
        <v>0.31644110429962813</v>
      </c>
      <c r="H24" s="184">
        <v>92190</v>
      </c>
      <c r="I24" s="185">
        <f t="shared" ref="I24:I27" si="12">H24/$L24</f>
        <v>8.5981371169240331E-2</v>
      </c>
      <c r="J24" s="184">
        <v>282865</v>
      </c>
      <c r="K24" s="185">
        <f t="shared" ref="K24:K27" si="13">J24/$L24</f>
        <v>0.26381517036324076</v>
      </c>
      <c r="L24" s="184">
        <v>1072209</v>
      </c>
      <c r="M24" s="4"/>
      <c r="N24" s="170"/>
      <c r="O24" s="170"/>
      <c r="P24" s="170"/>
      <c r="Q24" s="170"/>
      <c r="R24" s="170"/>
      <c r="S24" s="170"/>
      <c r="T24" s="170"/>
      <c r="U24" s="170"/>
      <c r="V24" s="170"/>
    </row>
    <row r="25" spans="1:22" ht="16">
      <c r="A25" s="178" t="s">
        <v>118</v>
      </c>
      <c r="B25" s="184">
        <v>73648</v>
      </c>
      <c r="C25" s="186">
        <f t="shared" ref="C25:C27" si="14">B25/$L25</f>
        <v>7.9539996852873787E-3</v>
      </c>
      <c r="D25" s="184">
        <v>2203044</v>
      </c>
      <c r="E25" s="186">
        <f t="shared" si="10"/>
        <v>0.23792922119642421</v>
      </c>
      <c r="F25" s="184">
        <v>3038994</v>
      </c>
      <c r="G25" s="186">
        <f t="shared" si="11"/>
        <v>0.32821199923406247</v>
      </c>
      <c r="H25" s="184">
        <v>1436277</v>
      </c>
      <c r="I25" s="186">
        <f t="shared" si="12"/>
        <v>0.15511822189313357</v>
      </c>
      <c r="J25" s="184">
        <v>2507277</v>
      </c>
      <c r="K25" s="186">
        <f t="shared" si="13"/>
        <v>0.27078644999087936</v>
      </c>
      <c r="L25" s="184">
        <v>9259241</v>
      </c>
      <c r="M25" s="4"/>
      <c r="N25" s="170"/>
      <c r="O25" s="170"/>
      <c r="P25" s="170"/>
      <c r="Q25" s="170"/>
      <c r="R25" s="170"/>
      <c r="S25" s="170"/>
      <c r="T25" s="170"/>
      <c r="U25" s="170"/>
      <c r="V25" s="170"/>
    </row>
    <row r="26" spans="1:22" ht="16">
      <c r="A26" s="178" t="s">
        <v>140</v>
      </c>
      <c r="B26" s="214">
        <v>18168</v>
      </c>
      <c r="C26" s="215">
        <f t="shared" si="14"/>
        <v>9.6979272868970151E-3</v>
      </c>
      <c r="D26" s="214">
        <v>343325</v>
      </c>
      <c r="E26" s="215">
        <f t="shared" si="10"/>
        <v>0.18326402937989419</v>
      </c>
      <c r="F26" s="214">
        <v>550975</v>
      </c>
      <c r="G26" s="215">
        <f t="shared" si="11"/>
        <v>0.29410587224229873</v>
      </c>
      <c r="H26" s="214">
        <v>284089</v>
      </c>
      <c r="I26" s="215">
        <f t="shared" si="12"/>
        <v>0.15164434527781187</v>
      </c>
      <c r="J26" s="214">
        <v>676834</v>
      </c>
      <c r="K26" s="215">
        <f t="shared" si="13"/>
        <v>0.36128835960478062</v>
      </c>
      <c r="L26" s="214">
        <v>1873390</v>
      </c>
      <c r="M26" s="4"/>
      <c r="N26" s="170"/>
      <c r="O26" s="170"/>
      <c r="P26" s="170"/>
      <c r="Q26" s="170"/>
      <c r="R26" s="170"/>
      <c r="S26" s="170"/>
      <c r="T26" s="170"/>
      <c r="U26" s="170"/>
      <c r="V26" s="170"/>
    </row>
    <row r="27" spans="1:22" ht="16">
      <c r="A27" s="178" t="s">
        <v>76</v>
      </c>
      <c r="B27" s="214">
        <v>116161</v>
      </c>
      <c r="C27" s="215">
        <f t="shared" si="14"/>
        <v>9.5169189305749358E-3</v>
      </c>
      <c r="D27" s="214">
        <v>2880204</v>
      </c>
      <c r="E27" s="215">
        <f t="shared" si="10"/>
        <v>0.23597134986370344</v>
      </c>
      <c r="F27" s="214">
        <v>3929451</v>
      </c>
      <c r="G27" s="215">
        <f t="shared" si="11"/>
        <v>0.32193478541564391</v>
      </c>
      <c r="H27" s="214">
        <v>1812702</v>
      </c>
      <c r="I27" s="215">
        <f t="shared" si="12"/>
        <v>0.14851230601743312</v>
      </c>
      <c r="J27" s="214">
        <v>3467218</v>
      </c>
      <c r="K27" s="215">
        <f t="shared" si="13"/>
        <v>0.28406463977264462</v>
      </c>
      <c r="L27" s="214">
        <v>12205736</v>
      </c>
      <c r="M27" s="4"/>
      <c r="N27" s="170"/>
      <c r="O27" s="170"/>
      <c r="P27" s="170"/>
      <c r="Q27" s="170"/>
      <c r="R27" s="170"/>
      <c r="S27" s="170"/>
      <c r="T27" s="170"/>
      <c r="U27" s="170"/>
      <c r="V27" s="170"/>
    </row>
    <row r="28" spans="1:22" ht="16">
      <c r="A28" s="170" t="s">
        <v>122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4"/>
      <c r="N28" s="170"/>
      <c r="O28" s="170"/>
      <c r="P28" s="170"/>
      <c r="Q28" s="170"/>
      <c r="R28" s="170"/>
      <c r="S28" s="170"/>
      <c r="T28" s="170"/>
      <c r="U28" s="170"/>
      <c r="V28" s="170"/>
    </row>
    <row r="29" spans="1:22" ht="16">
      <c r="A29" s="170"/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4"/>
      <c r="N29" s="170"/>
      <c r="O29" s="170"/>
      <c r="P29" s="170"/>
      <c r="Q29" s="170"/>
      <c r="R29" s="170"/>
      <c r="S29" s="170"/>
      <c r="T29" s="170"/>
      <c r="U29" s="170"/>
      <c r="V29" s="170"/>
    </row>
    <row r="30" spans="1:22" ht="16">
      <c r="A30" s="170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4"/>
      <c r="N30" s="170"/>
      <c r="O30" s="170"/>
      <c r="P30" s="170"/>
      <c r="Q30" s="170"/>
      <c r="R30" s="170"/>
      <c r="S30" s="170"/>
      <c r="T30" s="170"/>
      <c r="U30" s="170"/>
      <c r="V30" s="170"/>
    </row>
    <row r="31" spans="1:22" ht="16">
      <c r="A31" s="191" t="s">
        <v>141</v>
      </c>
      <c r="B31" s="168" t="s">
        <v>130</v>
      </c>
      <c r="C31" s="168"/>
      <c r="D31" s="168" t="s">
        <v>131</v>
      </c>
      <c r="E31" s="168"/>
      <c r="F31" s="168" t="s">
        <v>132</v>
      </c>
      <c r="G31" s="168"/>
      <c r="H31" s="168" t="s">
        <v>133</v>
      </c>
      <c r="I31" s="168"/>
      <c r="J31" s="168" t="s">
        <v>136</v>
      </c>
      <c r="K31" s="168"/>
      <c r="L31" s="173" t="s">
        <v>76</v>
      </c>
      <c r="M31" s="4"/>
      <c r="N31" s="170"/>
      <c r="O31" s="170"/>
      <c r="P31" s="170"/>
      <c r="Q31" s="170"/>
      <c r="R31" s="170"/>
      <c r="S31" s="170"/>
      <c r="T31" s="170"/>
      <c r="U31" s="170"/>
      <c r="V31" s="170"/>
    </row>
    <row r="32" spans="1:22" ht="16">
      <c r="A32" s="191"/>
      <c r="B32" s="183" t="s">
        <v>120</v>
      </c>
      <c r="C32" s="183" t="s">
        <v>121</v>
      </c>
      <c r="D32" s="183" t="s">
        <v>120</v>
      </c>
      <c r="E32" s="183" t="s">
        <v>121</v>
      </c>
      <c r="F32" s="183" t="s">
        <v>120</v>
      </c>
      <c r="G32" s="183" t="s">
        <v>121</v>
      </c>
      <c r="H32" s="183" t="s">
        <v>120</v>
      </c>
      <c r="I32" s="183" t="s">
        <v>121</v>
      </c>
      <c r="J32" s="183" t="s">
        <v>120</v>
      </c>
      <c r="K32" s="183" t="s">
        <v>121</v>
      </c>
      <c r="L32" s="173"/>
      <c r="M32" s="4"/>
      <c r="N32" s="170"/>
      <c r="O32" s="170"/>
      <c r="P32" s="170"/>
      <c r="Q32" s="170"/>
      <c r="R32" s="170"/>
      <c r="S32" s="170"/>
      <c r="T32" s="170"/>
      <c r="U32" s="170"/>
      <c r="V32" s="170"/>
    </row>
    <row r="33" spans="1:24" ht="17">
      <c r="A33" s="192" t="s">
        <v>4</v>
      </c>
      <c r="B33" s="193">
        <v>5888</v>
      </c>
      <c r="C33" s="194">
        <f>B33/$L33</f>
        <v>1.1911336606523317E-2</v>
      </c>
      <c r="D33" s="193">
        <v>108097</v>
      </c>
      <c r="E33" s="194">
        <f t="shared" ref="E33:E35" si="15">D33/$L33</f>
        <v>0.21867862655491696</v>
      </c>
      <c r="F33" s="193">
        <v>144846</v>
      </c>
      <c r="G33" s="194">
        <f t="shared" ref="G33:G35" si="16">F33/$L33</f>
        <v>0.29302130810266247</v>
      </c>
      <c r="H33" s="193">
        <v>80434</v>
      </c>
      <c r="I33" s="194">
        <f t="shared" ref="I33:I35" si="17">H33/$L33</f>
        <v>0.16271678814692536</v>
      </c>
      <c r="J33" s="193">
        <v>155054</v>
      </c>
      <c r="K33" s="194">
        <f t="shared" ref="K33:K35" si="18">J33/$L33</f>
        <v>0.31367194058897191</v>
      </c>
      <c r="L33" s="193">
        <v>494319</v>
      </c>
      <c r="M33" s="4"/>
      <c r="N33" s="170"/>
      <c r="O33" s="170"/>
      <c r="P33" s="170"/>
      <c r="Q33" s="170"/>
      <c r="R33" s="170"/>
      <c r="S33" s="170"/>
      <c r="T33" s="170"/>
      <c r="U33" s="170"/>
      <c r="V33" s="170"/>
    </row>
    <row r="34" spans="1:24" ht="16">
      <c r="A34" s="178" t="s">
        <v>5</v>
      </c>
      <c r="B34" s="184">
        <v>12279</v>
      </c>
      <c r="C34" s="186">
        <f t="shared" ref="C34:C35" si="19">B34/$L34</f>
        <v>8.9038200353716377E-3</v>
      </c>
      <c r="D34" s="184">
        <v>235228</v>
      </c>
      <c r="E34" s="186">
        <f t="shared" si="15"/>
        <v>0.17056989814157503</v>
      </c>
      <c r="F34" s="184">
        <v>406129</v>
      </c>
      <c r="G34" s="186">
        <f t="shared" si="16"/>
        <v>0.29449462718018143</v>
      </c>
      <c r="H34" s="184">
        <v>203656</v>
      </c>
      <c r="I34" s="186">
        <f t="shared" si="17"/>
        <v>0.14767622551703286</v>
      </c>
      <c r="J34" s="184">
        <v>521780</v>
      </c>
      <c r="K34" s="186">
        <f t="shared" si="18"/>
        <v>0.37835615425166652</v>
      </c>
      <c r="L34" s="184">
        <v>1379071</v>
      </c>
      <c r="M34" s="4"/>
      <c r="N34" s="170"/>
      <c r="O34" s="170"/>
      <c r="P34" s="170"/>
      <c r="Q34" s="170"/>
      <c r="R34" s="170"/>
      <c r="S34" s="170"/>
      <c r="T34" s="170"/>
      <c r="U34" s="170"/>
      <c r="V34" s="170"/>
    </row>
    <row r="35" spans="1:24" ht="16">
      <c r="A35" s="195" t="s">
        <v>76</v>
      </c>
      <c r="B35" s="196">
        <v>18168</v>
      </c>
      <c r="C35" s="197">
        <f t="shared" si="19"/>
        <v>9.6979272868970151E-3</v>
      </c>
      <c r="D35" s="196">
        <v>343325</v>
      </c>
      <c r="E35" s="197">
        <f t="shared" si="15"/>
        <v>0.18326402937989419</v>
      </c>
      <c r="F35" s="196">
        <v>550975</v>
      </c>
      <c r="G35" s="197">
        <f t="shared" si="16"/>
        <v>0.29410587224229873</v>
      </c>
      <c r="H35" s="196">
        <v>284089</v>
      </c>
      <c r="I35" s="197">
        <f t="shared" si="17"/>
        <v>0.15164434527781187</v>
      </c>
      <c r="J35" s="196">
        <v>676834</v>
      </c>
      <c r="K35" s="197">
        <f t="shared" si="18"/>
        <v>0.36128835960478062</v>
      </c>
      <c r="L35" s="196">
        <v>1873390</v>
      </c>
      <c r="M35" s="4"/>
      <c r="N35" s="170"/>
      <c r="O35" s="170"/>
      <c r="P35" s="170"/>
      <c r="Q35" s="170"/>
      <c r="R35" s="170"/>
      <c r="S35" s="170"/>
      <c r="T35" s="170"/>
      <c r="U35" s="170"/>
      <c r="V35" s="170"/>
    </row>
    <row r="36" spans="1:24" ht="16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</row>
    <row r="37" spans="1:24" ht="17" thickBot="1">
      <c r="A37" s="170"/>
      <c r="B37" s="170"/>
      <c r="C37" s="170"/>
      <c r="D37" s="170"/>
      <c r="E37" s="170"/>
      <c r="F37" s="170"/>
      <c r="G37" s="170"/>
      <c r="H37" s="170"/>
      <c r="I37" s="170"/>
      <c r="J37" s="205" t="s">
        <v>222</v>
      </c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</row>
    <row r="38" spans="1:24" ht="16">
      <c r="A38" s="170"/>
      <c r="B38" s="170"/>
      <c r="C38" s="170"/>
      <c r="D38" s="170"/>
      <c r="E38" s="170"/>
      <c r="F38" s="170"/>
      <c r="G38" s="170"/>
      <c r="H38" s="170"/>
      <c r="I38" s="175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204"/>
      <c r="X38" s="152"/>
    </row>
    <row r="39" spans="1:24" ht="16">
      <c r="A39" s="170"/>
      <c r="B39" s="170"/>
      <c r="C39" s="170"/>
      <c r="D39" s="170"/>
      <c r="E39" s="170"/>
      <c r="F39" s="170"/>
      <c r="G39" s="170"/>
      <c r="H39" s="170"/>
      <c r="I39" s="206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154"/>
      <c r="X39" s="155"/>
    </row>
    <row r="40" spans="1:24">
      <c r="I40" s="153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5"/>
    </row>
    <row r="41" spans="1:24">
      <c r="A41" s="199" t="s">
        <v>93</v>
      </c>
      <c r="B41" s="199"/>
      <c r="C41" s="199"/>
      <c r="D41" s="199"/>
      <c r="E41" s="199"/>
      <c r="F41" s="199"/>
      <c r="G41" s="156"/>
      <c r="I41" s="153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5"/>
    </row>
    <row r="42" spans="1:24">
      <c r="A42" s="157"/>
      <c r="B42" s="157" t="s">
        <v>130</v>
      </c>
      <c r="C42" s="157" t="s">
        <v>131</v>
      </c>
      <c r="D42" s="157" t="s">
        <v>132</v>
      </c>
      <c r="E42" s="157" t="s">
        <v>133</v>
      </c>
      <c r="F42" s="157" t="s">
        <v>136</v>
      </c>
      <c r="G42" s="156"/>
      <c r="I42" s="153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5"/>
    </row>
    <row r="43" spans="1:24" ht="16">
      <c r="A43" s="177" t="s">
        <v>124</v>
      </c>
      <c r="B43" s="158">
        <v>7.6159365970503616E-3</v>
      </c>
      <c r="C43" s="158">
        <v>0.21640913583869753</v>
      </c>
      <c r="D43" s="158">
        <v>0.29678490273199248</v>
      </c>
      <c r="E43" s="158">
        <v>0.13015793246078214</v>
      </c>
      <c r="F43" s="158">
        <v>0.3490325363199821</v>
      </c>
      <c r="G43" s="156"/>
      <c r="I43" s="153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5"/>
    </row>
    <row r="44" spans="1:24" ht="16">
      <c r="A44" s="178" t="s">
        <v>125</v>
      </c>
      <c r="B44" s="158">
        <v>8.2876833874991982E-3</v>
      </c>
      <c r="C44" s="158">
        <v>0.19295941440961245</v>
      </c>
      <c r="D44" s="158">
        <v>0.3302603021157377</v>
      </c>
      <c r="E44" s="158">
        <v>0.18421923053015987</v>
      </c>
      <c r="F44" s="158">
        <v>0.28427336955699073</v>
      </c>
      <c r="G44" s="156"/>
      <c r="I44" s="153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5"/>
    </row>
    <row r="45" spans="1:24" ht="16">
      <c r="A45" s="179"/>
      <c r="B45" s="159"/>
      <c r="C45" s="159"/>
      <c r="D45" s="159"/>
      <c r="E45" s="159"/>
      <c r="F45" s="159"/>
      <c r="G45" s="156"/>
      <c r="I45" s="153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5"/>
    </row>
    <row r="46" spans="1:24">
      <c r="A46" s="199" t="s">
        <v>92</v>
      </c>
      <c r="B46" s="199"/>
      <c r="C46" s="199"/>
      <c r="D46" s="199"/>
      <c r="E46" s="199"/>
      <c r="F46" s="199"/>
      <c r="G46" s="156"/>
      <c r="I46" s="153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5"/>
    </row>
    <row r="47" spans="1:24">
      <c r="A47" s="157"/>
      <c r="B47" s="157" t="s">
        <v>130</v>
      </c>
      <c r="C47" s="157" t="s">
        <v>131</v>
      </c>
      <c r="D47" s="157" t="s">
        <v>132</v>
      </c>
      <c r="E47" s="157" t="s">
        <v>133</v>
      </c>
      <c r="F47" s="157" t="s">
        <v>136</v>
      </c>
      <c r="G47" s="156"/>
      <c r="I47" s="153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5"/>
    </row>
    <row r="48" spans="1:24" ht="16">
      <c r="A48" s="177" t="s">
        <v>124</v>
      </c>
      <c r="B48" s="158">
        <v>1.1821597555628288E-2</v>
      </c>
      <c r="C48" s="158">
        <v>0.28645901737313428</v>
      </c>
      <c r="D48" s="158">
        <v>0.34342811041366555</v>
      </c>
      <c r="E48" s="158">
        <v>0.14441778354079501</v>
      </c>
      <c r="F48" s="158">
        <v>0.21387349111677684</v>
      </c>
      <c r="G48" s="156"/>
      <c r="I48" s="153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5"/>
    </row>
    <row r="49" spans="1:24" ht="16">
      <c r="A49" s="178" t="s">
        <v>125</v>
      </c>
      <c r="B49" s="158">
        <v>1.0361875878627051E-2</v>
      </c>
      <c r="C49" s="158">
        <v>0.26015960518163994</v>
      </c>
      <c r="D49" s="158">
        <v>0.36550709834129252</v>
      </c>
      <c r="E49" s="158">
        <v>0.17096451677632868</v>
      </c>
      <c r="F49" s="158">
        <v>0.19300690382211177</v>
      </c>
      <c r="G49" s="156"/>
      <c r="I49" s="153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5"/>
    </row>
    <row r="50" spans="1:24">
      <c r="A50" s="156"/>
      <c r="B50" s="156"/>
      <c r="C50" s="156"/>
      <c r="D50" s="156"/>
      <c r="E50" s="156"/>
      <c r="F50" s="156"/>
      <c r="G50" s="156"/>
      <c r="I50" s="153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5"/>
    </row>
    <row r="51" spans="1:24">
      <c r="A51" s="200" t="s">
        <v>204</v>
      </c>
      <c r="B51" s="201"/>
      <c r="C51" s="201"/>
      <c r="D51" s="201"/>
      <c r="E51" s="201"/>
      <c r="F51" s="202"/>
      <c r="G51" s="156"/>
      <c r="I51" s="153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5"/>
    </row>
    <row r="52" spans="1:24">
      <c r="A52" s="157"/>
      <c r="B52" s="157" t="s">
        <v>130</v>
      </c>
      <c r="C52" s="157" t="s">
        <v>131</v>
      </c>
      <c r="D52" s="157" t="s">
        <v>132</v>
      </c>
      <c r="E52" s="157" t="s">
        <v>133</v>
      </c>
      <c r="F52" s="157" t="s">
        <v>136</v>
      </c>
      <c r="G52" s="156"/>
      <c r="I52" s="153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5"/>
    </row>
    <row r="53" spans="1:24" ht="16">
      <c r="A53" s="177" t="s">
        <v>4</v>
      </c>
      <c r="B53" s="158">
        <v>1.1911336606523317E-2</v>
      </c>
      <c r="C53" s="158">
        <v>0.21867862655491696</v>
      </c>
      <c r="D53" s="158">
        <v>0.29302130810266247</v>
      </c>
      <c r="E53" s="158">
        <v>0.16271678814692536</v>
      </c>
      <c r="F53" s="158">
        <v>0.31367194058897191</v>
      </c>
      <c r="G53" s="156"/>
      <c r="I53" s="153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5"/>
    </row>
    <row r="54" spans="1:24" ht="16">
      <c r="A54" s="178" t="s">
        <v>5</v>
      </c>
      <c r="B54" s="158">
        <v>8.9038200353716377E-3</v>
      </c>
      <c r="C54" s="158">
        <v>0.17056989814157503</v>
      </c>
      <c r="D54" s="158">
        <v>0.29449462718018143</v>
      </c>
      <c r="E54" s="158">
        <v>0.14767622551703286</v>
      </c>
      <c r="F54" s="158">
        <v>0.37835615425166652</v>
      </c>
      <c r="G54" s="156"/>
      <c r="I54" s="153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5"/>
    </row>
    <row r="55" spans="1:24">
      <c r="A55" s="156"/>
      <c r="B55" s="156"/>
      <c r="C55" s="156"/>
      <c r="D55" s="156"/>
      <c r="E55" s="156"/>
      <c r="F55" s="156"/>
      <c r="G55" s="156"/>
      <c r="I55" s="153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5"/>
    </row>
    <row r="56" spans="1:24" ht="16" thickBot="1">
      <c r="A56" s="156"/>
      <c r="B56" s="156"/>
      <c r="C56" s="156"/>
      <c r="D56" s="156"/>
      <c r="E56" s="156"/>
      <c r="F56" s="156"/>
      <c r="G56" s="156"/>
      <c r="I56" s="153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5"/>
    </row>
    <row r="57" spans="1:24" ht="16" thickBot="1">
      <c r="A57" s="199" t="s">
        <v>205</v>
      </c>
      <c r="B57" s="199"/>
      <c r="C57" s="199"/>
      <c r="D57" s="199"/>
      <c r="E57" s="199"/>
      <c r="F57" s="199"/>
      <c r="G57" s="156"/>
      <c r="H57" s="160" t="s">
        <v>206</v>
      </c>
      <c r="I57" s="153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5"/>
    </row>
    <row r="58" spans="1:24">
      <c r="A58" s="157"/>
      <c r="B58" s="157" t="s">
        <v>130</v>
      </c>
      <c r="C58" s="157" t="s">
        <v>131</v>
      </c>
      <c r="D58" s="157" t="s">
        <v>132</v>
      </c>
      <c r="E58" s="157" t="s">
        <v>133</v>
      </c>
      <c r="F58" s="157" t="s">
        <v>136</v>
      </c>
      <c r="G58" s="156"/>
      <c r="I58" s="153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5"/>
    </row>
    <row r="59" spans="1:24">
      <c r="A59" s="157" t="s">
        <v>92</v>
      </c>
      <c r="B59" s="158">
        <v>1.0361875878627051E-2</v>
      </c>
      <c r="C59" s="158">
        <v>0.26015960518163994</v>
      </c>
      <c r="D59" s="158">
        <v>0.36550709834129252</v>
      </c>
      <c r="E59" s="158">
        <v>0.17096451677632868</v>
      </c>
      <c r="F59" s="158">
        <v>0.19300690382211177</v>
      </c>
      <c r="G59" s="156"/>
      <c r="I59" s="153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5"/>
    </row>
    <row r="60" spans="1:24">
      <c r="A60" s="157" t="s">
        <v>93</v>
      </c>
      <c r="B60" s="158">
        <v>8.2876833874991982E-3</v>
      </c>
      <c r="C60" s="158">
        <v>0.19295941440961245</v>
      </c>
      <c r="D60" s="158">
        <v>0.3302603021157377</v>
      </c>
      <c r="E60" s="158">
        <v>0.18421923053015987</v>
      </c>
      <c r="F60" s="158">
        <v>0.28427336955699073</v>
      </c>
      <c r="G60" s="156"/>
      <c r="I60" s="153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5"/>
    </row>
    <row r="61" spans="1:24">
      <c r="I61" s="153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5"/>
    </row>
    <row r="62" spans="1:24">
      <c r="I62" s="153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5"/>
    </row>
    <row r="63" spans="1:24">
      <c r="I63" s="153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5"/>
    </row>
    <row r="64" spans="1:24">
      <c r="I64" s="153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5"/>
    </row>
    <row r="65" spans="9:24">
      <c r="I65" s="153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5"/>
    </row>
    <row r="66" spans="9:24">
      <c r="I66" s="153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5"/>
    </row>
    <row r="67" spans="9:24">
      <c r="I67" s="153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5"/>
    </row>
    <row r="68" spans="9:24">
      <c r="I68" s="153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5"/>
    </row>
    <row r="69" spans="9:24">
      <c r="I69" s="153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5"/>
    </row>
    <row r="70" spans="9:24">
      <c r="I70" s="153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5"/>
    </row>
    <row r="71" spans="9:24">
      <c r="I71" s="153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5"/>
    </row>
    <row r="72" spans="9:24">
      <c r="I72" s="153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5"/>
    </row>
    <row r="73" spans="9:24">
      <c r="I73" s="153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5"/>
    </row>
    <row r="74" spans="9:24">
      <c r="I74" s="153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5"/>
    </row>
    <row r="75" spans="9:24">
      <c r="I75" s="153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5"/>
    </row>
    <row r="76" spans="9:24">
      <c r="I76" s="153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5"/>
    </row>
    <row r="77" spans="9:24" ht="16" thickBot="1">
      <c r="I77" s="161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3"/>
    </row>
    <row r="78" spans="9:24" ht="16" thickBot="1">
      <c r="N78" s="164" t="s">
        <v>223</v>
      </c>
      <c r="O78" s="165"/>
      <c r="P78" s="165"/>
      <c r="Q78" s="165"/>
      <c r="R78" s="166"/>
    </row>
  </sheetData>
  <mergeCells count="37">
    <mergeCell ref="A57:F57"/>
    <mergeCell ref="A13:L13"/>
    <mergeCell ref="A21:L21"/>
    <mergeCell ref="A41:F41"/>
    <mergeCell ref="A46:F46"/>
    <mergeCell ref="A51:F51"/>
    <mergeCell ref="A6:L6"/>
    <mergeCell ref="A3:J3"/>
    <mergeCell ref="A2:J2"/>
    <mergeCell ref="A4:J4"/>
    <mergeCell ref="A1:I1"/>
    <mergeCell ref="A5:L5"/>
    <mergeCell ref="A31:A32"/>
    <mergeCell ref="B31:C31"/>
    <mergeCell ref="D31:E31"/>
    <mergeCell ref="F31:G31"/>
    <mergeCell ref="H31:I31"/>
    <mergeCell ref="F22:G22"/>
    <mergeCell ref="H22:I22"/>
    <mergeCell ref="J22:K22"/>
    <mergeCell ref="L22:L23"/>
    <mergeCell ref="L31:L32"/>
    <mergeCell ref="J31:K31"/>
    <mergeCell ref="J37:W37"/>
    <mergeCell ref="N78:R78"/>
    <mergeCell ref="A7:A8"/>
    <mergeCell ref="L7:L8"/>
    <mergeCell ref="A14:A15"/>
    <mergeCell ref="B14:C14"/>
    <mergeCell ref="D14:E14"/>
    <mergeCell ref="F14:G14"/>
    <mergeCell ref="H14:I14"/>
    <mergeCell ref="J14:K14"/>
    <mergeCell ref="L14:L15"/>
    <mergeCell ref="A22:A23"/>
    <mergeCell ref="B22:C22"/>
    <mergeCell ref="D22:E22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535E-AC47-4E75-945A-1BD608326963}">
  <dimension ref="A1:AA92"/>
  <sheetViews>
    <sheetView topLeftCell="A42" zoomScaleNormal="100" workbookViewId="0">
      <selection activeCell="B43" sqref="B43:Q43"/>
    </sheetView>
  </sheetViews>
  <sheetFormatPr baseColWidth="10" defaultColWidth="11.5" defaultRowHeight="15"/>
  <cols>
    <col min="1" max="1" width="35.1640625" style="221" bestFit="1" customWidth="1"/>
    <col min="2" max="2" width="14.6640625" style="221" bestFit="1" customWidth="1"/>
    <col min="3" max="3" width="10.1640625" style="221" customWidth="1"/>
    <col min="4" max="4" width="13.1640625" style="221" customWidth="1"/>
    <col min="5" max="5" width="10.83203125" style="221" customWidth="1"/>
    <col min="6" max="6" width="17.5" style="221" customWidth="1"/>
    <col min="7" max="7" width="18.83203125" style="221" customWidth="1"/>
    <col min="8" max="8" width="11.33203125" style="221" bestFit="1" customWidth="1"/>
    <col min="9" max="9" width="25.5" style="221" customWidth="1"/>
    <col min="10" max="10" width="19.5" style="221" customWidth="1"/>
    <col min="11" max="11" width="14.33203125" style="221" bestFit="1" customWidth="1"/>
    <col min="12" max="12" width="8.83203125" style="221" bestFit="1" customWidth="1"/>
    <col min="13" max="14" width="11.5" style="221"/>
    <col min="15" max="15" width="12.6640625" style="221" bestFit="1" customWidth="1"/>
    <col min="16" max="16" width="15" style="221" bestFit="1" customWidth="1"/>
    <col min="17" max="17" width="11.6640625" style="221" bestFit="1" customWidth="1"/>
    <col min="18" max="21" width="11.5" style="221"/>
    <col min="22" max="22" width="13.5" style="221" bestFit="1" customWidth="1"/>
    <col min="23" max="23" width="15.83203125" style="221" bestFit="1" customWidth="1"/>
    <col min="24" max="24" width="11.6640625" style="221" bestFit="1" customWidth="1"/>
    <col min="25" max="16384" width="11.5" style="221"/>
  </cols>
  <sheetData>
    <row r="1" spans="1:27" s="172" customFormat="1" ht="16">
      <c r="A1" s="220" t="s">
        <v>113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27" s="172" customFormat="1" ht="16">
      <c r="A2" s="233" t="s">
        <v>142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1:27" s="172" customFormat="1" ht="16">
      <c r="A3" s="233" t="s">
        <v>126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</row>
    <row r="4" spans="1:27" s="172" customFormat="1" ht="16">
      <c r="A4" s="233" t="s">
        <v>115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</row>
    <row r="5" spans="1:27" s="172" customFormat="1" ht="16">
      <c r="A5" s="234"/>
      <c r="B5" s="234"/>
      <c r="C5" s="234"/>
      <c r="D5" s="234"/>
      <c r="E5" s="235"/>
      <c r="F5" s="235"/>
      <c r="G5" s="235"/>
      <c r="H5" s="235"/>
      <c r="I5" s="235"/>
      <c r="J5" s="235"/>
      <c r="K5" s="235"/>
    </row>
    <row r="6" spans="1:27" s="172" customFormat="1" ht="16"/>
    <row r="7" spans="1:27" s="172" customFormat="1" ht="16">
      <c r="B7" s="236"/>
      <c r="C7" s="236"/>
      <c r="D7" s="236"/>
      <c r="E7" s="236"/>
      <c r="F7" s="236"/>
      <c r="G7" s="236"/>
      <c r="H7" s="236"/>
      <c r="I7" s="236"/>
      <c r="J7" s="236"/>
      <c r="K7" s="236"/>
    </row>
    <row r="8" spans="1:27" s="172" customFormat="1" ht="16">
      <c r="A8" s="181" t="s">
        <v>129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</row>
    <row r="9" spans="1:27" s="172" customFormat="1" ht="51">
      <c r="A9" s="240" t="s">
        <v>123</v>
      </c>
      <c r="B9" s="208" t="s">
        <v>143</v>
      </c>
      <c r="C9" s="208" t="s">
        <v>144</v>
      </c>
      <c r="D9" s="208" t="s">
        <v>145</v>
      </c>
      <c r="E9" s="208" t="s">
        <v>146</v>
      </c>
      <c r="F9" s="208" t="s">
        <v>147</v>
      </c>
      <c r="G9" s="208" t="s">
        <v>148</v>
      </c>
      <c r="H9" s="208" t="s">
        <v>149</v>
      </c>
      <c r="I9" s="208" t="s">
        <v>150</v>
      </c>
      <c r="J9" s="208" t="s">
        <v>151</v>
      </c>
      <c r="K9" s="208" t="s">
        <v>152</v>
      </c>
      <c r="L9" s="237" t="s">
        <v>76</v>
      </c>
    </row>
    <row r="10" spans="1:27" s="172" customFormat="1" ht="16">
      <c r="A10" s="240"/>
      <c r="B10" s="241" t="s">
        <v>121</v>
      </c>
      <c r="C10" s="241" t="s">
        <v>121</v>
      </c>
      <c r="D10" s="241" t="s">
        <v>121</v>
      </c>
      <c r="E10" s="241" t="s">
        <v>121</v>
      </c>
      <c r="F10" s="241" t="s">
        <v>121</v>
      </c>
      <c r="G10" s="241" t="s">
        <v>121</v>
      </c>
      <c r="H10" s="241" t="s">
        <v>121</v>
      </c>
      <c r="I10" s="241" t="s">
        <v>121</v>
      </c>
      <c r="J10" s="241" t="s">
        <v>121</v>
      </c>
      <c r="K10" s="241" t="s">
        <v>121</v>
      </c>
      <c r="L10" s="237"/>
    </row>
    <row r="11" spans="1:27" s="172" customFormat="1" ht="17">
      <c r="A11" s="242" t="s">
        <v>124</v>
      </c>
      <c r="B11" s="185">
        <v>0.38063875202141001</v>
      </c>
      <c r="C11" s="185">
        <v>0.181323661264502</v>
      </c>
      <c r="D11" s="185">
        <v>9.0710588260788302E-2</v>
      </c>
      <c r="E11" s="185">
        <v>8.4373044615938864E-2</v>
      </c>
      <c r="F11" s="185">
        <v>0.15433685562053562</v>
      </c>
      <c r="G11" s="185">
        <v>0.12982558312769352</v>
      </c>
      <c r="H11" s="185">
        <v>0.1493020887226314</v>
      </c>
      <c r="I11" s="185">
        <v>1.3568029081216666E-2</v>
      </c>
      <c r="J11" s="185">
        <v>1.4529637866257826E-2</v>
      </c>
      <c r="K11" s="185">
        <v>0.47119006536230978</v>
      </c>
      <c r="L11" s="184">
        <v>7383460</v>
      </c>
      <c r="N11" s="238"/>
    </row>
    <row r="12" spans="1:27" s="172" customFormat="1" ht="16">
      <c r="A12" s="182" t="s">
        <v>153</v>
      </c>
      <c r="B12" s="186">
        <v>0.42448835465491852</v>
      </c>
      <c r="C12" s="186">
        <v>0.19430268134771528</v>
      </c>
      <c r="D12" s="186">
        <v>9.1582283870994541E-2</v>
      </c>
      <c r="E12" s="186">
        <v>8.0894281079352023E-2</v>
      </c>
      <c r="F12" s="186">
        <v>0.17000604440456385</v>
      </c>
      <c r="G12" s="186">
        <v>0.15700475867039718</v>
      </c>
      <c r="H12" s="186">
        <v>0.15351312840517037</v>
      </c>
      <c r="I12" s="186">
        <v>1.3023926287343932E-2</v>
      </c>
      <c r="J12" s="186">
        <v>1.4870689207518325E-2</v>
      </c>
      <c r="K12" s="186">
        <v>0.42625514864873287</v>
      </c>
      <c r="L12" s="184">
        <v>4814370</v>
      </c>
      <c r="O12" s="238"/>
      <c r="P12" s="239"/>
    </row>
    <row r="13" spans="1:27" s="172" customFormat="1" ht="16">
      <c r="A13" s="172" t="s">
        <v>122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</row>
    <row r="14" spans="1:27" s="172" customFormat="1" ht="16"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</row>
    <row r="15" spans="1:27" s="172" customFormat="1" ht="16">
      <c r="A15" s="244" t="s">
        <v>92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39"/>
      <c r="O15" s="238"/>
      <c r="P15" s="239"/>
      <c r="Q15" s="239"/>
      <c r="R15" s="239"/>
      <c r="S15" s="239"/>
      <c r="T15" s="239"/>
      <c r="U15" s="239"/>
      <c r="V15" s="238"/>
      <c r="W15" s="239"/>
      <c r="X15" s="239"/>
      <c r="Y15" s="239"/>
      <c r="Z15" s="239"/>
      <c r="AA15" s="239"/>
    </row>
    <row r="16" spans="1:27" s="172" customFormat="1" ht="51">
      <c r="A16" s="240" t="s">
        <v>123</v>
      </c>
      <c r="B16" s="208" t="s">
        <v>143</v>
      </c>
      <c r="C16" s="208" t="s">
        <v>144</v>
      </c>
      <c r="D16" s="208" t="s">
        <v>145</v>
      </c>
      <c r="E16" s="208" t="s">
        <v>146</v>
      </c>
      <c r="F16" s="208" t="s">
        <v>147</v>
      </c>
      <c r="G16" s="208" t="s">
        <v>148</v>
      </c>
      <c r="H16" s="208" t="s">
        <v>149</v>
      </c>
      <c r="I16" s="208" t="s">
        <v>150</v>
      </c>
      <c r="J16" s="208" t="s">
        <v>151</v>
      </c>
      <c r="K16" s="208" t="s">
        <v>152</v>
      </c>
      <c r="L16" s="237" t="s">
        <v>76</v>
      </c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</row>
    <row r="17" spans="1:27" s="172" customFormat="1" ht="16">
      <c r="A17" s="240"/>
      <c r="B17" s="241" t="s">
        <v>121</v>
      </c>
      <c r="C17" s="241" t="s">
        <v>121</v>
      </c>
      <c r="D17" s="241" t="s">
        <v>121</v>
      </c>
      <c r="E17" s="241" t="s">
        <v>121</v>
      </c>
      <c r="F17" s="241" t="s">
        <v>121</v>
      </c>
      <c r="G17" s="241" t="s">
        <v>121</v>
      </c>
      <c r="H17" s="241" t="s">
        <v>121</v>
      </c>
      <c r="I17" s="241" t="s">
        <v>121</v>
      </c>
      <c r="J17" s="241" t="s">
        <v>121</v>
      </c>
      <c r="K17" s="241" t="s">
        <v>121</v>
      </c>
      <c r="L17" s="237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AA17" s="239"/>
    </row>
    <row r="18" spans="1:27" s="172" customFormat="1" ht="17">
      <c r="A18" s="242" t="s">
        <v>124</v>
      </c>
      <c r="B18" s="185">
        <v>0.33896791032485768</v>
      </c>
      <c r="C18" s="185">
        <v>0.15526374490032041</v>
      </c>
      <c r="D18" s="185">
        <v>7.2099097953457147E-2</v>
      </c>
      <c r="E18" s="185">
        <v>6.432666857068603E-2</v>
      </c>
      <c r="F18" s="185">
        <v>0.11984655271736222</v>
      </c>
      <c r="G18" s="185">
        <v>9.3209391401754341E-2</v>
      </c>
      <c r="H18" s="185">
        <v>0.12365076949483031</v>
      </c>
      <c r="I18" s="185">
        <v>7.8929941121328416E-3</v>
      </c>
      <c r="J18" s="185">
        <v>9.2883484438811142E-3</v>
      </c>
      <c r="K18" s="185">
        <v>0.52973362491235609</v>
      </c>
      <c r="L18" s="184">
        <v>2878122</v>
      </c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AA18" s="239"/>
    </row>
    <row r="19" spans="1:27" s="172" customFormat="1" ht="16">
      <c r="A19" s="182" t="s">
        <v>153</v>
      </c>
      <c r="B19" s="186">
        <v>0.39717657602950374</v>
      </c>
      <c r="C19" s="186">
        <v>0.16905267111398942</v>
      </c>
      <c r="D19" s="186">
        <v>8.0146582634380584E-2</v>
      </c>
      <c r="E19" s="186">
        <v>5.7415041919614732E-2</v>
      </c>
      <c r="F19" s="186">
        <v>0.12521945566220472</v>
      </c>
      <c r="G19" s="186">
        <v>0.11438897868947309</v>
      </c>
      <c r="H19" s="186">
        <v>0.12702599770789127</v>
      </c>
      <c r="I19" s="186">
        <v>8.9952689425118297E-3</v>
      </c>
      <c r="J19" s="186">
        <v>1.0467179495279765E-2</v>
      </c>
      <c r="K19" s="186">
        <v>0.46887546852796658</v>
      </c>
      <c r="L19" s="184">
        <v>1709343</v>
      </c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Z19" s="239"/>
      <c r="AA19" s="239"/>
    </row>
    <row r="20" spans="1:27" s="172" customFormat="1" ht="16">
      <c r="A20" s="182"/>
      <c r="B20" s="243">
        <f t="shared" ref="B20:K20" si="0">B19-B18</f>
        <v>5.8208665704646056E-2</v>
      </c>
      <c r="C20" s="243">
        <f t="shared" si="0"/>
        <v>1.3788926213669006E-2</v>
      </c>
      <c r="D20" s="243">
        <f t="shared" si="0"/>
        <v>8.0474846809234363E-3</v>
      </c>
      <c r="E20" s="243">
        <f t="shared" si="0"/>
        <v>-6.9116266510712981E-3</v>
      </c>
      <c r="F20" s="243">
        <f t="shared" si="0"/>
        <v>5.3729029448424948E-3</v>
      </c>
      <c r="G20" s="243">
        <f t="shared" si="0"/>
        <v>2.1179587287718751E-2</v>
      </c>
      <c r="H20" s="243">
        <f t="shared" si="0"/>
        <v>3.3752282130609657E-3</v>
      </c>
      <c r="I20" s="243">
        <f t="shared" si="0"/>
        <v>1.1022748303789881E-3</v>
      </c>
      <c r="J20" s="243">
        <f t="shared" si="0"/>
        <v>1.1788310513986509E-3</v>
      </c>
      <c r="K20" s="243">
        <f t="shared" si="0"/>
        <v>-6.0858156384389517E-2</v>
      </c>
      <c r="L20" s="184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</row>
    <row r="21" spans="1:27" s="172" customFormat="1" ht="16">
      <c r="B21" s="236"/>
      <c r="C21" s="236"/>
      <c r="D21" s="236"/>
      <c r="E21" s="236"/>
      <c r="F21" s="236"/>
      <c r="G21" s="236"/>
      <c r="H21" s="236"/>
      <c r="I21" s="236"/>
      <c r="J21" s="236"/>
      <c r="K21" s="236"/>
      <c r="O21" s="239"/>
      <c r="P21" s="239"/>
      <c r="Q21" s="239"/>
      <c r="R21" s="239"/>
      <c r="S21" s="239"/>
      <c r="T21" s="239"/>
      <c r="AA21" s="239"/>
    </row>
    <row r="22" spans="1:27" s="172" customFormat="1" ht="16">
      <c r="A22" s="244" t="s">
        <v>93</v>
      </c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AA22" s="239"/>
    </row>
    <row r="23" spans="1:27" s="172" customFormat="1" ht="51">
      <c r="A23" s="240" t="s">
        <v>123</v>
      </c>
      <c r="B23" s="208" t="s">
        <v>143</v>
      </c>
      <c r="C23" s="208" t="s">
        <v>144</v>
      </c>
      <c r="D23" s="208" t="s">
        <v>145</v>
      </c>
      <c r="E23" s="208" t="s">
        <v>146</v>
      </c>
      <c r="F23" s="208" t="s">
        <v>147</v>
      </c>
      <c r="G23" s="208" t="s">
        <v>148</v>
      </c>
      <c r="H23" s="208" t="s">
        <v>149</v>
      </c>
      <c r="I23" s="208" t="s">
        <v>150</v>
      </c>
      <c r="J23" s="208" t="s">
        <v>151</v>
      </c>
      <c r="K23" s="208" t="s">
        <v>152</v>
      </c>
      <c r="L23" s="237" t="s">
        <v>76</v>
      </c>
      <c r="O23" s="239"/>
      <c r="P23" s="239"/>
      <c r="Q23" s="239"/>
      <c r="R23" s="239"/>
      <c r="S23" s="239"/>
      <c r="T23" s="239"/>
      <c r="U23" s="239"/>
      <c r="V23" s="239"/>
      <c r="AA23" s="239"/>
    </row>
    <row r="24" spans="1:27" s="172" customFormat="1" ht="16">
      <c r="A24" s="240"/>
      <c r="B24" s="241" t="s">
        <v>121</v>
      </c>
      <c r="C24" s="241" t="s">
        <v>121</v>
      </c>
      <c r="D24" s="241" t="s">
        <v>121</v>
      </c>
      <c r="E24" s="241" t="s">
        <v>121</v>
      </c>
      <c r="F24" s="241" t="s">
        <v>121</v>
      </c>
      <c r="G24" s="241" t="s">
        <v>121</v>
      </c>
      <c r="H24" s="241" t="s">
        <v>121</v>
      </c>
      <c r="I24" s="241" t="s">
        <v>121</v>
      </c>
      <c r="J24" s="241" t="s">
        <v>121</v>
      </c>
      <c r="K24" s="241" t="s">
        <v>121</v>
      </c>
      <c r="L24" s="237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AA24" s="239"/>
    </row>
    <row r="25" spans="1:27" s="172" customFormat="1" ht="17">
      <c r="A25" s="242" t="s">
        <v>124</v>
      </c>
      <c r="B25" s="185">
        <v>0.40725912240102741</v>
      </c>
      <c r="C25" s="185">
        <v>0.19797160612588888</v>
      </c>
      <c r="D25" s="185">
        <v>0.10260007129320819</v>
      </c>
      <c r="E25" s="185">
        <v>9.7179168355404189E-2</v>
      </c>
      <c r="F25" s="185">
        <v>0.17637011917862766</v>
      </c>
      <c r="G25" s="185">
        <v>0.1532169173544804</v>
      </c>
      <c r="H25" s="185">
        <v>0.16568878960912589</v>
      </c>
      <c r="I25" s="185">
        <v>1.7193382605256255E-2</v>
      </c>
      <c r="J25" s="185">
        <v>1.7877903944165788E-2</v>
      </c>
      <c r="K25" s="185">
        <v>0.43379120501058965</v>
      </c>
      <c r="L25" s="184">
        <v>4505338</v>
      </c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</row>
    <row r="26" spans="1:27" s="172" customFormat="1" ht="16">
      <c r="A26" s="182" t="s">
        <v>153</v>
      </c>
      <c r="B26" s="186">
        <v>0.43952371428654241</v>
      </c>
      <c r="C26" s="186">
        <v>0.20820302045682695</v>
      </c>
      <c r="D26" s="186">
        <v>9.7877731820045361E-2</v>
      </c>
      <c r="E26" s="186">
        <v>9.381979609195025E-2</v>
      </c>
      <c r="F26" s="186">
        <v>0.19466175334385177</v>
      </c>
      <c r="G26" s="186">
        <v>0.18046477534655897</v>
      </c>
      <c r="H26" s="186">
        <v>0.16809451254369126</v>
      </c>
      <c r="I26" s="186">
        <v>1.5241413359690592E-2</v>
      </c>
      <c r="J26" s="186">
        <v>1.729453560307205E-2</v>
      </c>
      <c r="K26" s="186">
        <v>0.40279263272106813</v>
      </c>
      <c r="L26" s="184">
        <v>3105027</v>
      </c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</row>
    <row r="27" spans="1:27" s="172" customFormat="1" ht="16">
      <c r="A27" s="182"/>
      <c r="B27" s="243">
        <f t="shared" ref="B27:K27" si="1">B26-B25</f>
        <v>3.2264591885515004E-2</v>
      </c>
      <c r="C27" s="243">
        <f t="shared" si="1"/>
        <v>1.0231414330938077E-2</v>
      </c>
      <c r="D27" s="243">
        <f t="shared" si="1"/>
        <v>-4.7223394731628343E-3</v>
      </c>
      <c r="E27" s="243">
        <f t="shared" si="1"/>
        <v>-3.3593722634539386E-3</v>
      </c>
      <c r="F27" s="243">
        <f t="shared" si="1"/>
        <v>1.8291634165224113E-2</v>
      </c>
      <c r="G27" s="243">
        <f t="shared" si="1"/>
        <v>2.7247857992078572E-2</v>
      </c>
      <c r="H27" s="243">
        <f t="shared" si="1"/>
        <v>2.4057229345653686E-3</v>
      </c>
      <c r="I27" s="243">
        <f t="shared" si="1"/>
        <v>-1.9519692455656629E-3</v>
      </c>
      <c r="J27" s="243">
        <f t="shared" si="1"/>
        <v>-5.8336834109373736E-4</v>
      </c>
      <c r="K27" s="243">
        <f t="shared" si="1"/>
        <v>-3.099857228952152E-2</v>
      </c>
      <c r="L27" s="184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</row>
    <row r="28" spans="1:27">
      <c r="A28" s="218"/>
    </row>
    <row r="30" spans="1:27">
      <c r="A30" s="200" t="s">
        <v>154</v>
      </c>
      <c r="B30" s="201"/>
      <c r="C30" s="201"/>
      <c r="D30" s="202"/>
      <c r="F30" s="200" t="s">
        <v>155</v>
      </c>
      <c r="G30" s="201"/>
      <c r="H30" s="201"/>
      <c r="I30" s="202"/>
    </row>
    <row r="31" spans="1:27">
      <c r="A31" s="2"/>
      <c r="B31" s="2" t="s">
        <v>92</v>
      </c>
      <c r="C31" s="2" t="s">
        <v>93</v>
      </c>
      <c r="D31" s="2"/>
      <c r="F31" s="2"/>
      <c r="G31" s="2" t="s">
        <v>92</v>
      </c>
      <c r="H31" s="2" t="s">
        <v>93</v>
      </c>
      <c r="I31" s="2"/>
      <c r="N31" s="2"/>
      <c r="O31" s="2" t="s">
        <v>156</v>
      </c>
      <c r="P31" s="2" t="s">
        <v>157</v>
      </c>
      <c r="Q31" s="2"/>
      <c r="U31" s="2"/>
      <c r="V31" s="2" t="s">
        <v>158</v>
      </c>
      <c r="W31" s="2" t="s">
        <v>159</v>
      </c>
      <c r="X31" s="2"/>
    </row>
    <row r="32" spans="1:27" ht="85">
      <c r="A32" s="208" t="s">
        <v>150</v>
      </c>
      <c r="B32" s="186">
        <v>8.9952689425118297E-3</v>
      </c>
      <c r="C32" s="186">
        <v>1.5241413359690592E-2</v>
      </c>
      <c r="D32" s="245">
        <f>C32-B32</f>
        <v>6.2461444171787624E-3</v>
      </c>
      <c r="F32" s="208" t="s">
        <v>150</v>
      </c>
      <c r="G32" s="185">
        <v>7.8929941121328416E-3</v>
      </c>
      <c r="H32" s="185">
        <v>1.7193382605256255E-2</v>
      </c>
      <c r="I32" s="245">
        <f>H32-G32</f>
        <v>9.3003884931234133E-3</v>
      </c>
      <c r="N32" s="208" t="s">
        <v>143</v>
      </c>
      <c r="O32" s="186">
        <v>0.43952371428654241</v>
      </c>
      <c r="P32" s="185">
        <v>0.40725912240102741</v>
      </c>
      <c r="Q32" s="245">
        <f>O32-P32</f>
        <v>3.2264591885515004E-2</v>
      </c>
      <c r="U32" s="208" t="s">
        <v>143</v>
      </c>
      <c r="V32" s="186">
        <v>0.39717657602950374</v>
      </c>
      <c r="W32" s="185">
        <v>0.33896791032485768</v>
      </c>
      <c r="X32" s="245">
        <f>V32-W32</f>
        <v>5.8208665704646056E-2</v>
      </c>
    </row>
    <row r="33" spans="1:24" ht="68">
      <c r="A33" s="208" t="s">
        <v>151</v>
      </c>
      <c r="B33" s="186">
        <v>1.0467179495279765E-2</v>
      </c>
      <c r="C33" s="186">
        <v>1.729453560307205E-2</v>
      </c>
      <c r="D33" s="245">
        <f t="shared" ref="D33:D41" si="2">C33-B33</f>
        <v>6.8273561077922852E-3</v>
      </c>
      <c r="F33" s="208" t="s">
        <v>151</v>
      </c>
      <c r="G33" s="185">
        <v>9.2883484438811142E-3</v>
      </c>
      <c r="H33" s="185">
        <v>1.7877903944165788E-2</v>
      </c>
      <c r="I33" s="245">
        <f t="shared" ref="I33:I41" si="3">H33-G33</f>
        <v>8.5895555002846735E-3</v>
      </c>
      <c r="N33" s="208" t="s">
        <v>144</v>
      </c>
      <c r="O33" s="186">
        <v>0.20820302045682695</v>
      </c>
      <c r="P33" s="185">
        <v>0.19797160612588888</v>
      </c>
      <c r="Q33" s="245">
        <f t="shared" ref="Q33:Q41" si="4">O33-P33</f>
        <v>1.0231414330938077E-2</v>
      </c>
      <c r="U33" s="208" t="s">
        <v>144</v>
      </c>
      <c r="V33" s="186">
        <v>0.16905267111398942</v>
      </c>
      <c r="W33" s="185">
        <v>0.15526374490032041</v>
      </c>
      <c r="X33" s="245">
        <f t="shared" ref="X33:X41" si="5">V33-W33</f>
        <v>1.3788926213669006E-2</v>
      </c>
    </row>
    <row r="34" spans="1:24" ht="17">
      <c r="A34" s="208" t="s">
        <v>146</v>
      </c>
      <c r="B34" s="186">
        <v>5.7415041919614732E-2</v>
      </c>
      <c r="C34" s="186">
        <v>9.381979609195025E-2</v>
      </c>
      <c r="D34" s="245">
        <f t="shared" si="2"/>
        <v>3.6404754172335518E-2</v>
      </c>
      <c r="F34" s="208" t="s">
        <v>146</v>
      </c>
      <c r="G34" s="185">
        <v>6.432666857068603E-2</v>
      </c>
      <c r="H34" s="185">
        <v>9.7179168355404189E-2</v>
      </c>
      <c r="I34" s="245">
        <f t="shared" si="3"/>
        <v>3.2852499784718159E-2</v>
      </c>
      <c r="N34" s="208" t="s">
        <v>145</v>
      </c>
      <c r="O34" s="186">
        <v>9.7877731820045361E-2</v>
      </c>
      <c r="P34" s="185">
        <v>0.10260007129320819</v>
      </c>
      <c r="Q34" s="245">
        <f t="shared" si="4"/>
        <v>-4.7223394731628343E-3</v>
      </c>
      <c r="U34" s="208" t="s">
        <v>145</v>
      </c>
      <c r="V34" s="186">
        <v>8.0146582634380584E-2</v>
      </c>
      <c r="W34" s="185">
        <v>7.2099097953457147E-2</v>
      </c>
      <c r="X34" s="245">
        <f t="shared" si="5"/>
        <v>8.0474846809234363E-3</v>
      </c>
    </row>
    <row r="35" spans="1:24" ht="17">
      <c r="A35" s="208" t="s">
        <v>145</v>
      </c>
      <c r="B35" s="186">
        <v>8.0146582634380584E-2</v>
      </c>
      <c r="C35" s="186">
        <v>9.7877731820045361E-2</v>
      </c>
      <c r="D35" s="245">
        <f t="shared" si="2"/>
        <v>1.7731149185664777E-2</v>
      </c>
      <c r="F35" s="208" t="s">
        <v>145</v>
      </c>
      <c r="G35" s="185">
        <v>7.2099097953457147E-2</v>
      </c>
      <c r="H35" s="185">
        <v>0.10260007129320819</v>
      </c>
      <c r="I35" s="245">
        <f t="shared" si="3"/>
        <v>3.0500973339751047E-2</v>
      </c>
      <c r="N35" s="208" t="s">
        <v>146</v>
      </c>
      <c r="O35" s="186">
        <v>9.381979609195025E-2</v>
      </c>
      <c r="P35" s="185">
        <v>9.7179168355404189E-2</v>
      </c>
      <c r="Q35" s="245">
        <f t="shared" si="4"/>
        <v>-3.3593722634539386E-3</v>
      </c>
      <c r="U35" s="208" t="s">
        <v>146</v>
      </c>
      <c r="V35" s="186">
        <v>5.7415041919614732E-2</v>
      </c>
      <c r="W35" s="185">
        <v>6.432666857068603E-2</v>
      </c>
      <c r="X35" s="245">
        <f t="shared" si="5"/>
        <v>-6.9116266510712981E-3</v>
      </c>
    </row>
    <row r="36" spans="1:24" ht="34">
      <c r="A36" s="208" t="s">
        <v>149</v>
      </c>
      <c r="B36" s="186">
        <v>0.12702599770789127</v>
      </c>
      <c r="C36" s="186">
        <v>0.16809451254369126</v>
      </c>
      <c r="D36" s="245">
        <f t="shared" si="2"/>
        <v>4.1068514835799985E-2</v>
      </c>
      <c r="F36" s="208" t="s">
        <v>148</v>
      </c>
      <c r="G36" s="185">
        <v>9.3209391401754341E-2</v>
      </c>
      <c r="H36" s="185">
        <v>0.1532169173544804</v>
      </c>
      <c r="I36" s="245">
        <f t="shared" si="3"/>
        <v>6.0007525952726057E-2</v>
      </c>
      <c r="N36" s="208" t="s">
        <v>147</v>
      </c>
      <c r="O36" s="186">
        <v>0.19466175334385177</v>
      </c>
      <c r="P36" s="185">
        <v>0.17637011917862766</v>
      </c>
      <c r="Q36" s="245">
        <f t="shared" si="4"/>
        <v>1.8291634165224113E-2</v>
      </c>
      <c r="U36" s="208" t="s">
        <v>147</v>
      </c>
      <c r="V36" s="186">
        <v>0.12521945566220472</v>
      </c>
      <c r="W36" s="185">
        <v>0.11984655271736222</v>
      </c>
      <c r="X36" s="245">
        <f t="shared" si="5"/>
        <v>5.3729029448424948E-3</v>
      </c>
    </row>
    <row r="37" spans="1:24" ht="68">
      <c r="A37" s="208" t="s">
        <v>148</v>
      </c>
      <c r="B37" s="186">
        <v>0.11438897868947309</v>
      </c>
      <c r="C37" s="186">
        <v>0.18046477534655897</v>
      </c>
      <c r="D37" s="245">
        <f t="shared" si="2"/>
        <v>6.6075796657085878E-2</v>
      </c>
      <c r="F37" s="208" t="s">
        <v>149</v>
      </c>
      <c r="G37" s="185">
        <v>0.12365076949483031</v>
      </c>
      <c r="H37" s="185">
        <v>0.16568878960912589</v>
      </c>
      <c r="I37" s="245">
        <f t="shared" si="3"/>
        <v>4.2038020114295582E-2</v>
      </c>
      <c r="N37" s="208" t="s">
        <v>148</v>
      </c>
      <c r="O37" s="186">
        <v>0.18046477534655897</v>
      </c>
      <c r="P37" s="185">
        <v>0.1532169173544804</v>
      </c>
      <c r="Q37" s="245">
        <f t="shared" si="4"/>
        <v>2.7247857992078572E-2</v>
      </c>
      <c r="U37" s="208" t="s">
        <v>148</v>
      </c>
      <c r="V37" s="186">
        <v>0.11438897868947309</v>
      </c>
      <c r="W37" s="185">
        <v>9.3209391401754341E-2</v>
      </c>
      <c r="X37" s="245">
        <f t="shared" si="5"/>
        <v>2.1179587287718751E-2</v>
      </c>
    </row>
    <row r="38" spans="1:24" ht="34">
      <c r="A38" s="208" t="s">
        <v>147</v>
      </c>
      <c r="B38" s="186">
        <v>0.12521945566220472</v>
      </c>
      <c r="C38" s="186">
        <v>0.19466175334385177</v>
      </c>
      <c r="D38" s="245">
        <f t="shared" si="2"/>
        <v>6.9442297681647058E-2</v>
      </c>
      <c r="F38" s="208" t="s">
        <v>147</v>
      </c>
      <c r="G38" s="185">
        <v>0.11984655271736222</v>
      </c>
      <c r="H38" s="185">
        <v>0.17637011917862766</v>
      </c>
      <c r="I38" s="245">
        <f t="shared" si="3"/>
        <v>5.652356646126544E-2</v>
      </c>
      <c r="N38" s="208" t="s">
        <v>149</v>
      </c>
      <c r="O38" s="186">
        <v>0.16809451254369126</v>
      </c>
      <c r="P38" s="185">
        <v>0.16568878960912589</v>
      </c>
      <c r="Q38" s="245">
        <f t="shared" si="4"/>
        <v>2.4057229345653686E-3</v>
      </c>
      <c r="U38" s="208" t="s">
        <v>149</v>
      </c>
      <c r="V38" s="186">
        <v>0.12702599770789127</v>
      </c>
      <c r="W38" s="185">
        <v>0.12365076949483031</v>
      </c>
      <c r="X38" s="245">
        <f t="shared" si="5"/>
        <v>3.3752282130609657E-3</v>
      </c>
    </row>
    <row r="39" spans="1:24" ht="153">
      <c r="A39" s="208" t="s">
        <v>144</v>
      </c>
      <c r="B39" s="186">
        <v>0.16905267111398942</v>
      </c>
      <c r="C39" s="186">
        <v>0.20820302045682695</v>
      </c>
      <c r="D39" s="245">
        <f t="shared" si="2"/>
        <v>3.9150349342837537E-2</v>
      </c>
      <c r="F39" s="208" t="s">
        <v>144</v>
      </c>
      <c r="G39" s="185">
        <v>0.15526374490032041</v>
      </c>
      <c r="H39" s="185">
        <v>0.19797160612588888</v>
      </c>
      <c r="I39" s="245">
        <f t="shared" si="3"/>
        <v>4.2707861225568466E-2</v>
      </c>
      <c r="N39" s="208" t="s">
        <v>150</v>
      </c>
      <c r="O39" s="186">
        <v>1.5241413359690592E-2</v>
      </c>
      <c r="P39" s="185">
        <v>1.7193382605256255E-2</v>
      </c>
      <c r="Q39" s="245">
        <f t="shared" si="4"/>
        <v>-1.9519692455656629E-3</v>
      </c>
      <c r="U39" s="208" t="s">
        <v>150</v>
      </c>
      <c r="V39" s="186">
        <v>8.9952689425118297E-3</v>
      </c>
      <c r="W39" s="185">
        <v>7.8929941121328416E-3</v>
      </c>
      <c r="X39" s="245">
        <f t="shared" si="5"/>
        <v>1.1022748303789881E-3</v>
      </c>
    </row>
    <row r="40" spans="1:24" ht="85">
      <c r="A40" s="208" t="s">
        <v>152</v>
      </c>
      <c r="B40" s="186">
        <v>0.46887546852796658</v>
      </c>
      <c r="C40" s="186">
        <v>0.40279263272106813</v>
      </c>
      <c r="D40" s="245">
        <f t="shared" si="2"/>
        <v>-6.6082835806898443E-2</v>
      </c>
      <c r="F40" s="208" t="s">
        <v>143</v>
      </c>
      <c r="G40" s="185">
        <v>0.33896791032485768</v>
      </c>
      <c r="H40" s="185">
        <v>0.40725912240102741</v>
      </c>
      <c r="I40" s="245">
        <f t="shared" si="3"/>
        <v>6.8291212076169727E-2</v>
      </c>
      <c r="N40" s="208" t="s">
        <v>151</v>
      </c>
      <c r="O40" s="186">
        <v>1.729453560307205E-2</v>
      </c>
      <c r="P40" s="185">
        <v>1.7877903944165788E-2</v>
      </c>
      <c r="Q40" s="245">
        <f t="shared" si="4"/>
        <v>-5.8336834109373736E-4</v>
      </c>
      <c r="U40" s="208" t="s">
        <v>151</v>
      </c>
      <c r="V40" s="186">
        <v>1.0467179495279765E-2</v>
      </c>
      <c r="W40" s="185">
        <v>9.2883484438811142E-3</v>
      </c>
      <c r="X40" s="245">
        <f t="shared" si="5"/>
        <v>1.1788310513986509E-3</v>
      </c>
    </row>
    <row r="41" spans="1:24" ht="51">
      <c r="A41" s="208" t="s">
        <v>143</v>
      </c>
      <c r="B41" s="186">
        <v>0.39717657602950374</v>
      </c>
      <c r="C41" s="186">
        <v>0.43952371428654241</v>
      </c>
      <c r="D41" s="245">
        <f t="shared" si="2"/>
        <v>4.2347138257038675E-2</v>
      </c>
      <c r="F41" s="208" t="s">
        <v>152</v>
      </c>
      <c r="G41" s="185">
        <v>0.52973362491235609</v>
      </c>
      <c r="H41" s="185">
        <v>0.43379120501058965</v>
      </c>
      <c r="I41" s="245">
        <f t="shared" si="3"/>
        <v>-9.594241990176644E-2</v>
      </c>
      <c r="N41" s="208" t="s">
        <v>152</v>
      </c>
      <c r="O41" s="186">
        <v>0.40279263272106813</v>
      </c>
      <c r="P41" s="185">
        <v>0.43379120501058965</v>
      </c>
      <c r="Q41" s="245">
        <f t="shared" si="4"/>
        <v>-3.099857228952152E-2</v>
      </c>
      <c r="U41" s="208" t="s">
        <v>152</v>
      </c>
      <c r="V41" s="186">
        <v>0.46887546852796658</v>
      </c>
      <c r="W41" s="185">
        <v>0.52973362491235609</v>
      </c>
      <c r="X41" s="245">
        <f t="shared" si="5"/>
        <v>-6.0858156384389517E-2</v>
      </c>
    </row>
    <row r="43" spans="1:24" ht="16" thickBot="1">
      <c r="B43" s="219" t="s">
        <v>207</v>
      </c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</row>
    <row r="44" spans="1:24">
      <c r="B44" s="222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4"/>
    </row>
    <row r="45" spans="1:24">
      <c r="B45" s="225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7"/>
    </row>
    <row r="46" spans="1:24">
      <c r="B46" s="225"/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7"/>
    </row>
    <row r="47" spans="1:24">
      <c r="B47" s="225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7"/>
    </row>
    <row r="48" spans="1:24">
      <c r="B48" s="225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7"/>
    </row>
    <row r="49" spans="2:17">
      <c r="B49" s="225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7"/>
    </row>
    <row r="50" spans="2:17">
      <c r="B50" s="225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7"/>
    </row>
    <row r="51" spans="2:17">
      <c r="B51" s="225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7"/>
    </row>
    <row r="52" spans="2:17">
      <c r="B52" s="225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7"/>
    </row>
    <row r="53" spans="2:17">
      <c r="B53" s="225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7"/>
    </row>
    <row r="54" spans="2:17">
      <c r="B54" s="225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7"/>
    </row>
    <row r="55" spans="2:17">
      <c r="B55" s="225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7"/>
    </row>
    <row r="56" spans="2:17">
      <c r="B56" s="225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7"/>
    </row>
    <row r="57" spans="2:17">
      <c r="B57" s="225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6"/>
      <c r="Q57" s="227"/>
    </row>
    <row r="58" spans="2:17">
      <c r="B58" s="225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7"/>
    </row>
    <row r="59" spans="2:17">
      <c r="B59" s="225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7"/>
    </row>
    <row r="60" spans="2:17">
      <c r="B60" s="225"/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7"/>
    </row>
    <row r="61" spans="2:17">
      <c r="B61" s="225"/>
      <c r="C61" s="226"/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7"/>
    </row>
    <row r="62" spans="2:17">
      <c r="B62" s="225"/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7"/>
    </row>
    <row r="63" spans="2:17">
      <c r="B63" s="225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227"/>
    </row>
    <row r="64" spans="2:17">
      <c r="B64" s="225"/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26"/>
      <c r="P64" s="226"/>
      <c r="Q64" s="227"/>
    </row>
    <row r="65" spans="1:17" ht="16" thickBot="1">
      <c r="B65" s="225"/>
      <c r="C65" s="226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227"/>
    </row>
    <row r="66" spans="1:17" ht="16" thickBot="1">
      <c r="A66" s="3" t="s">
        <v>208</v>
      </c>
      <c r="B66" s="225"/>
      <c r="C66" s="226"/>
      <c r="D66" s="226"/>
      <c r="E66" s="226"/>
      <c r="F66" s="226"/>
      <c r="G66" s="226"/>
      <c r="H66" s="226"/>
      <c r="I66" s="226"/>
      <c r="J66" s="226"/>
      <c r="K66" s="226"/>
      <c r="L66" s="226"/>
      <c r="M66" s="226"/>
      <c r="N66" s="226"/>
      <c r="O66" s="226"/>
      <c r="P66" s="226"/>
      <c r="Q66" s="227"/>
    </row>
    <row r="67" spans="1:17">
      <c r="B67" s="225"/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7"/>
    </row>
    <row r="68" spans="1:17">
      <c r="B68" s="225"/>
      <c r="C68" s="226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226"/>
      <c r="Q68" s="227"/>
    </row>
    <row r="69" spans="1:17">
      <c r="B69" s="225"/>
      <c r="C69" s="226"/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7"/>
    </row>
    <row r="70" spans="1:17">
      <c r="B70" s="225"/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7"/>
    </row>
    <row r="71" spans="1:17">
      <c r="B71" s="225"/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  <c r="O71" s="226"/>
      <c r="P71" s="226"/>
      <c r="Q71" s="227"/>
    </row>
    <row r="72" spans="1:17">
      <c r="B72" s="225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7"/>
    </row>
    <row r="73" spans="1:17">
      <c r="B73" s="225"/>
      <c r="C73" s="226"/>
      <c r="D73" s="226"/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7"/>
    </row>
    <row r="74" spans="1:17">
      <c r="B74" s="225"/>
      <c r="C74" s="226"/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227"/>
    </row>
    <row r="75" spans="1:17">
      <c r="B75" s="225"/>
      <c r="C75" s="226"/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7"/>
    </row>
    <row r="76" spans="1:17">
      <c r="B76" s="225"/>
      <c r="C76" s="226"/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7"/>
    </row>
    <row r="77" spans="1:17">
      <c r="B77" s="225"/>
      <c r="C77" s="226"/>
      <c r="D77" s="226"/>
      <c r="E77" s="226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226"/>
      <c r="Q77" s="227"/>
    </row>
    <row r="78" spans="1:17">
      <c r="B78" s="225"/>
      <c r="C78" s="226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7"/>
    </row>
    <row r="79" spans="1:17">
      <c r="B79" s="225"/>
      <c r="C79" s="226"/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7"/>
    </row>
    <row r="80" spans="1:17">
      <c r="B80" s="225"/>
      <c r="C80" s="226"/>
      <c r="D80" s="226"/>
      <c r="E80" s="226"/>
      <c r="F80" s="226"/>
      <c r="G80" s="226"/>
      <c r="H80" s="226"/>
      <c r="I80" s="226"/>
      <c r="J80" s="226"/>
      <c r="K80" s="226"/>
      <c r="L80" s="226"/>
      <c r="M80" s="226"/>
      <c r="N80" s="226"/>
      <c r="O80" s="226"/>
      <c r="P80" s="226"/>
      <c r="Q80" s="227"/>
    </row>
    <row r="81" spans="2:17">
      <c r="B81" s="225"/>
      <c r="C81" s="226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7"/>
    </row>
    <row r="82" spans="2:17">
      <c r="B82" s="225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7"/>
    </row>
    <row r="83" spans="2:17">
      <c r="B83" s="225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7"/>
    </row>
    <row r="84" spans="2:17">
      <c r="B84" s="225"/>
      <c r="C84" s="226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7"/>
    </row>
    <row r="85" spans="2:17">
      <c r="B85" s="225"/>
      <c r="C85" s="226"/>
      <c r="D85" s="226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7"/>
    </row>
    <row r="86" spans="2:17">
      <c r="B86" s="225"/>
      <c r="C86" s="226"/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226"/>
      <c r="Q86" s="227"/>
    </row>
    <row r="87" spans="2:17">
      <c r="B87" s="225"/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6"/>
      <c r="Q87" s="227"/>
    </row>
    <row r="88" spans="2:17">
      <c r="B88" s="225"/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6"/>
      <c r="Q88" s="227"/>
    </row>
    <row r="89" spans="2:17">
      <c r="B89" s="225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7"/>
    </row>
    <row r="90" spans="2:17">
      <c r="B90" s="225"/>
      <c r="C90" s="226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6"/>
      <c r="Q90" s="227"/>
    </row>
    <row r="91" spans="2:17" ht="16" thickBot="1">
      <c r="B91" s="228"/>
      <c r="C91" s="229"/>
      <c r="D91" s="229"/>
      <c r="E91" s="229"/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30"/>
    </row>
    <row r="92" spans="2:17" ht="16" thickBot="1">
      <c r="I92" s="231" t="s">
        <v>206</v>
      </c>
      <c r="J92" s="232"/>
    </row>
  </sheetData>
  <mergeCells count="17">
    <mergeCell ref="F30:I30"/>
    <mergeCell ref="B43:Q43"/>
    <mergeCell ref="I92:J92"/>
    <mergeCell ref="A23:A24"/>
    <mergeCell ref="L23:L24"/>
    <mergeCell ref="A1:L1"/>
    <mergeCell ref="A8:L8"/>
    <mergeCell ref="A9:A10"/>
    <mergeCell ref="L9:L10"/>
    <mergeCell ref="A16:A17"/>
    <mergeCell ref="L16:L17"/>
    <mergeCell ref="A2:L2"/>
    <mergeCell ref="A3:L3"/>
    <mergeCell ref="A4:L4"/>
    <mergeCell ref="A15:L15"/>
    <mergeCell ref="A22:L22"/>
    <mergeCell ref="A30:D30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91B2-26EC-7F41-B7C9-4606F2765F4B}">
  <dimension ref="B2:J2"/>
  <sheetViews>
    <sheetView workbookViewId="0">
      <selection activeCell="B2" sqref="B2:J2"/>
    </sheetView>
  </sheetViews>
  <sheetFormatPr baseColWidth="10" defaultRowHeight="15"/>
  <sheetData>
    <row r="2" spans="2:10" ht="15" customHeight="1">
      <c r="B2" s="216" t="s">
        <v>224</v>
      </c>
      <c r="C2" s="217"/>
      <c r="D2" s="217"/>
      <c r="E2" s="217"/>
      <c r="F2" s="217"/>
      <c r="G2" s="217"/>
      <c r="H2" s="217"/>
      <c r="I2" s="217"/>
      <c r="J2" s="217"/>
    </row>
  </sheetData>
  <mergeCells count="1">
    <mergeCell ref="B2:J2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9EED9-A086-4829-BD3A-78189794DAD7}">
  <dimension ref="A1:J9"/>
  <sheetViews>
    <sheetView workbookViewId="0">
      <selection activeCell="A5" sqref="A5:J5"/>
    </sheetView>
  </sheetViews>
  <sheetFormatPr baseColWidth="10" defaultColWidth="11.5" defaultRowHeight="14"/>
  <cols>
    <col min="1" max="16384" width="11.5" style="28"/>
  </cols>
  <sheetData>
    <row r="1" spans="1:10" ht="15">
      <c r="A1" s="23"/>
    </row>
    <row r="2" spans="1:10" ht="15">
      <c r="A2" s="46"/>
    </row>
    <row r="3" spans="1:10" ht="15">
      <c r="A3" s="46"/>
    </row>
    <row r="4" spans="1:10" ht="15">
      <c r="A4" s="46"/>
    </row>
    <row r="5" spans="1:10" ht="15">
      <c r="A5" s="47" t="s">
        <v>209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ht="15">
      <c r="A6" s="51"/>
      <c r="B6" s="49">
        <v>2012</v>
      </c>
      <c r="C6" s="49">
        <v>2013</v>
      </c>
      <c r="D6" s="49">
        <v>2014</v>
      </c>
      <c r="E6" s="49">
        <v>2015</v>
      </c>
      <c r="F6" s="49">
        <v>2016</v>
      </c>
      <c r="G6" s="49">
        <v>2017</v>
      </c>
      <c r="H6" s="49">
        <v>2018</v>
      </c>
      <c r="I6" s="49">
        <v>2019</v>
      </c>
      <c r="J6" s="49">
        <v>2020</v>
      </c>
    </row>
    <row r="7" spans="1:10">
      <c r="A7" s="51" t="s">
        <v>62</v>
      </c>
      <c r="B7" s="68">
        <v>26.9</v>
      </c>
      <c r="C7" s="68">
        <v>24.9</v>
      </c>
      <c r="D7" s="68">
        <v>22.2</v>
      </c>
      <c r="E7" s="68">
        <v>20.5</v>
      </c>
      <c r="F7" s="68">
        <v>18.100000000000001</v>
      </c>
      <c r="G7" s="68"/>
      <c r="H7" s="68">
        <v>19.600000000000001</v>
      </c>
      <c r="I7" s="68">
        <v>17.899999999999999</v>
      </c>
      <c r="J7" s="68">
        <v>18.3</v>
      </c>
    </row>
    <row r="8" spans="1:10">
      <c r="A8" s="51" t="s">
        <v>63</v>
      </c>
      <c r="B8" s="68">
        <v>26.1</v>
      </c>
      <c r="C8" s="68">
        <v>23.8</v>
      </c>
      <c r="D8" s="68">
        <v>21</v>
      </c>
      <c r="E8" s="68">
        <v>19.2</v>
      </c>
      <c r="F8" s="68">
        <v>17.2</v>
      </c>
      <c r="G8" s="68"/>
      <c r="H8" s="68">
        <v>18.7</v>
      </c>
      <c r="I8" s="68">
        <v>17.100000000000001</v>
      </c>
      <c r="J8" s="68">
        <v>17.899999999999999</v>
      </c>
    </row>
    <row r="9" spans="1:10">
      <c r="A9" s="51" t="s">
        <v>6</v>
      </c>
      <c r="B9" s="68">
        <f>B8-B7</f>
        <v>-0.79999999999999716</v>
      </c>
      <c r="C9" s="68">
        <f>C8-C7</f>
        <v>-1.0999999999999979</v>
      </c>
      <c r="D9" s="68">
        <f>D8-D7</f>
        <v>-1.1999999999999993</v>
      </c>
      <c r="E9" s="68">
        <f>E8-E7</f>
        <v>-1.3000000000000007</v>
      </c>
      <c r="F9" s="68">
        <f>F8-F7</f>
        <v>-0.90000000000000213</v>
      </c>
      <c r="G9" s="68"/>
      <c r="H9" s="68">
        <f>H8-H7</f>
        <v>-0.90000000000000213</v>
      </c>
      <c r="I9" s="68">
        <f>I8-I7</f>
        <v>-0.79999999999999716</v>
      </c>
      <c r="J9" s="68">
        <f>J8-J7</f>
        <v>-0.40000000000000213</v>
      </c>
    </row>
  </sheetData>
  <mergeCells count="1">
    <mergeCell ref="A5:J5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D526-1018-4D73-84AE-7CFDB4794AD3}">
  <dimension ref="A3:F10"/>
  <sheetViews>
    <sheetView workbookViewId="0">
      <selection activeCell="A3" sqref="A3:D3"/>
    </sheetView>
  </sheetViews>
  <sheetFormatPr baseColWidth="10" defaultColWidth="11.5" defaultRowHeight="16"/>
  <cols>
    <col min="1" max="2" width="11.5" style="9"/>
    <col min="3" max="3" width="26.1640625" style="9" bestFit="1" customWidth="1"/>
    <col min="4" max="16384" width="11.5" style="9"/>
  </cols>
  <sheetData>
    <row r="3" spans="1:6" ht="32" customHeight="1">
      <c r="A3" s="36" t="s">
        <v>210</v>
      </c>
      <c r="B3" s="36"/>
      <c r="C3" s="36"/>
      <c r="D3" s="36"/>
      <c r="E3" s="246"/>
      <c r="F3" s="246"/>
    </row>
    <row r="4" spans="1:6">
      <c r="A4" s="247"/>
      <c r="B4" s="247"/>
      <c r="C4" s="13" t="s">
        <v>4</v>
      </c>
      <c r="D4" s="13" t="s">
        <v>5</v>
      </c>
      <c r="E4" s="248"/>
      <c r="F4" s="248"/>
    </row>
    <row r="5" spans="1:6">
      <c r="A5" s="249" t="s">
        <v>3</v>
      </c>
      <c r="B5" s="11">
        <v>2019</v>
      </c>
      <c r="C5" s="250">
        <v>17.899999999999999</v>
      </c>
      <c r="D5" s="250">
        <v>17.100000000000001</v>
      </c>
      <c r="E5" s="25"/>
      <c r="F5" s="25"/>
    </row>
    <row r="6" spans="1:6">
      <c r="A6" s="249"/>
      <c r="B6" s="11">
        <v>2020</v>
      </c>
      <c r="C6" s="250">
        <v>18.3</v>
      </c>
      <c r="D6" s="250">
        <v>17.899999999999999</v>
      </c>
      <c r="E6" s="25"/>
      <c r="F6" s="25"/>
    </row>
    <row r="7" spans="1:6">
      <c r="A7" s="249" t="s">
        <v>1</v>
      </c>
      <c r="B7" s="11">
        <v>2019</v>
      </c>
      <c r="C7" s="250">
        <v>12.4</v>
      </c>
      <c r="D7" s="250">
        <v>12.3</v>
      </c>
      <c r="E7" s="25"/>
      <c r="F7" s="25"/>
    </row>
    <row r="8" spans="1:6">
      <c r="A8" s="249"/>
      <c r="B8" s="11">
        <v>2020</v>
      </c>
      <c r="C8" s="250">
        <v>12.3</v>
      </c>
      <c r="D8" s="250">
        <v>12.6</v>
      </c>
      <c r="E8" s="25"/>
      <c r="F8" s="25"/>
    </row>
    <row r="9" spans="1:6" ht="56" customHeight="1">
      <c r="A9" s="36" t="s">
        <v>2</v>
      </c>
      <c r="B9" s="11">
        <v>2019</v>
      </c>
      <c r="C9" s="250">
        <v>34.700000000000003</v>
      </c>
      <c r="D9" s="250">
        <v>34.299999999999997</v>
      </c>
      <c r="E9" s="25"/>
      <c r="F9" s="25"/>
    </row>
    <row r="10" spans="1:6">
      <c r="A10" s="36"/>
      <c r="B10" s="11">
        <v>2020</v>
      </c>
      <c r="C10" s="250">
        <v>36.9</v>
      </c>
      <c r="D10" s="250">
        <v>37.299999999999997</v>
      </c>
      <c r="E10" s="25"/>
      <c r="F10" s="25"/>
    </row>
  </sheetData>
  <mergeCells count="5">
    <mergeCell ref="E3:F3"/>
    <mergeCell ref="A5:A6"/>
    <mergeCell ref="A7:A8"/>
    <mergeCell ref="A9:A10"/>
    <mergeCell ref="A3:D3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C0BE5-2486-4CE0-8E30-23CF04BEBF2E}">
  <dimension ref="A1:V112"/>
  <sheetViews>
    <sheetView topLeftCell="F1" zoomScaleNormal="100" workbookViewId="0">
      <selection activeCell="L3" sqref="L3:V3"/>
    </sheetView>
  </sheetViews>
  <sheetFormatPr baseColWidth="10" defaultColWidth="11.5" defaultRowHeight="14"/>
  <cols>
    <col min="1" max="1" width="35" style="28" bestFit="1" customWidth="1"/>
    <col min="2" max="2" width="6.33203125" style="28" bestFit="1" customWidth="1"/>
    <col min="3" max="3" width="7.83203125" style="28" bestFit="1" customWidth="1"/>
    <col min="4" max="4" width="5.1640625" style="28" bestFit="1" customWidth="1"/>
    <col min="5" max="5" width="7.33203125" style="28" bestFit="1" customWidth="1"/>
    <col min="6" max="6" width="11.83203125" style="28" bestFit="1" customWidth="1"/>
    <col min="7" max="7" width="9.33203125" style="28" bestFit="1" customWidth="1"/>
    <col min="8" max="8" width="18.6640625" style="28" bestFit="1" customWidth="1"/>
    <col min="9" max="16384" width="11.5" style="28"/>
  </cols>
  <sheetData>
    <row r="1" spans="1:22" ht="15">
      <c r="A1" s="23"/>
    </row>
    <row r="2" spans="1:22" ht="15">
      <c r="A2" s="23"/>
    </row>
    <row r="3" spans="1:22" ht="16">
      <c r="A3" s="49" t="s">
        <v>171</v>
      </c>
      <c r="G3" s="58"/>
      <c r="H3" s="63"/>
      <c r="I3" s="63"/>
      <c r="J3" s="32"/>
      <c r="L3" s="88" t="s">
        <v>211</v>
      </c>
      <c r="M3" s="88"/>
      <c r="N3" s="88"/>
      <c r="O3" s="88"/>
      <c r="P3" s="88"/>
      <c r="Q3" s="88"/>
      <c r="R3" s="88"/>
      <c r="S3" s="88"/>
      <c r="T3" s="88"/>
      <c r="U3" s="88"/>
      <c r="V3" s="88"/>
    </row>
    <row r="4" spans="1:22" ht="16">
      <c r="A4" s="49"/>
      <c r="B4" s="49">
        <v>2019</v>
      </c>
      <c r="C4" s="49">
        <v>2020</v>
      </c>
      <c r="D4" s="11" t="s">
        <v>40</v>
      </c>
      <c r="E4" s="11" t="s">
        <v>38</v>
      </c>
      <c r="F4" s="11" t="s">
        <v>39</v>
      </c>
      <c r="G4" s="251"/>
      <c r="H4" s="251"/>
      <c r="I4" s="63"/>
      <c r="J4" s="32"/>
    </row>
    <row r="5" spans="1:22" ht="16">
      <c r="A5" s="13" t="s">
        <v>16</v>
      </c>
      <c r="B5" s="252">
        <v>15.7</v>
      </c>
      <c r="C5" s="252">
        <v>14.9</v>
      </c>
      <c r="D5" s="51">
        <v>0</v>
      </c>
      <c r="E5" s="252">
        <v>17.5</v>
      </c>
      <c r="F5" s="252">
        <v>18.100000000000001</v>
      </c>
      <c r="G5" s="67">
        <v>6.7000000000000028</v>
      </c>
      <c r="H5" s="13" t="s">
        <v>15</v>
      </c>
      <c r="I5" s="63"/>
      <c r="J5" s="32"/>
    </row>
    <row r="6" spans="1:22" ht="16">
      <c r="A6" s="13" t="s">
        <v>28</v>
      </c>
      <c r="B6" s="252">
        <v>14.9</v>
      </c>
      <c r="C6" s="252">
        <v>14.1</v>
      </c>
      <c r="D6" s="68">
        <f>+D5+(82.5/34)</f>
        <v>2.4264705882352939</v>
      </c>
      <c r="E6" s="252">
        <v>17.5</v>
      </c>
      <c r="F6" s="252">
        <v>18.100000000000001</v>
      </c>
      <c r="G6" s="67">
        <v>5.0999999999999979</v>
      </c>
      <c r="H6" s="13" t="s">
        <v>25</v>
      </c>
      <c r="I6" s="63"/>
    </row>
    <row r="7" spans="1:22" ht="16">
      <c r="A7" s="13" t="s">
        <v>26</v>
      </c>
      <c r="B7" s="252">
        <v>7.1</v>
      </c>
      <c r="C7" s="252">
        <v>7.5</v>
      </c>
      <c r="D7" s="68">
        <f t="shared" ref="D7:D38" si="0">+D6+(82.5/34)</f>
        <v>4.8529411764705879</v>
      </c>
      <c r="E7" s="252">
        <v>17.5</v>
      </c>
      <c r="F7" s="252">
        <v>18.100000000000001</v>
      </c>
      <c r="G7" s="67">
        <v>4.8000000000000043</v>
      </c>
      <c r="H7" s="13" t="s">
        <v>31</v>
      </c>
    </row>
    <row r="8" spans="1:22" ht="16">
      <c r="A8" s="13" t="s">
        <v>29</v>
      </c>
      <c r="B8" s="252">
        <v>26.9</v>
      </c>
      <c r="C8" s="252">
        <v>28.1</v>
      </c>
      <c r="D8" s="68">
        <f t="shared" si="0"/>
        <v>7.2794117647058822</v>
      </c>
      <c r="E8" s="252">
        <v>17.5</v>
      </c>
      <c r="F8" s="252">
        <v>18.100000000000001</v>
      </c>
      <c r="G8" s="67">
        <v>4.1999999999999993</v>
      </c>
      <c r="H8" s="13" t="s">
        <v>27</v>
      </c>
    </row>
    <row r="9" spans="1:22" ht="16">
      <c r="A9" s="13" t="s">
        <v>32</v>
      </c>
      <c r="B9" s="252">
        <v>12.8</v>
      </c>
      <c r="C9" s="252">
        <v>11.7</v>
      </c>
      <c r="D9" s="68">
        <f t="shared" si="0"/>
        <v>9.7058823529411757</v>
      </c>
      <c r="E9" s="252">
        <v>17.5</v>
      </c>
      <c r="F9" s="252">
        <v>18.100000000000001</v>
      </c>
      <c r="G9" s="67">
        <v>4.1000000000000014</v>
      </c>
      <c r="H9" s="13" t="s">
        <v>33</v>
      </c>
    </row>
    <row r="10" spans="1:22" ht="16">
      <c r="A10" s="13" t="s">
        <v>14</v>
      </c>
      <c r="B10" s="252">
        <v>14.3</v>
      </c>
      <c r="C10" s="252">
        <v>14.5</v>
      </c>
      <c r="D10" s="68">
        <f t="shared" si="0"/>
        <v>12.132352941176469</v>
      </c>
      <c r="E10" s="252">
        <v>17.5</v>
      </c>
      <c r="F10" s="252">
        <v>18.100000000000001</v>
      </c>
      <c r="G10" s="67">
        <v>3.8000000000000007</v>
      </c>
      <c r="H10" s="13" t="s">
        <v>35</v>
      </c>
    </row>
    <row r="11" spans="1:22" ht="16">
      <c r="A11" s="13" t="s">
        <v>36</v>
      </c>
      <c r="B11" s="252">
        <v>25.7</v>
      </c>
      <c r="C11" s="252">
        <v>26.1</v>
      </c>
      <c r="D11" s="68">
        <f t="shared" si="0"/>
        <v>14.558823529411763</v>
      </c>
      <c r="E11" s="252">
        <v>17.5</v>
      </c>
      <c r="F11" s="252">
        <v>18.100000000000001</v>
      </c>
      <c r="G11" s="67">
        <v>3.7000000000000028</v>
      </c>
      <c r="H11" s="13" t="s">
        <v>167</v>
      </c>
    </row>
    <row r="12" spans="1:22" ht="16">
      <c r="A12" s="13" t="s">
        <v>27</v>
      </c>
      <c r="B12" s="252">
        <v>24</v>
      </c>
      <c r="C12" s="252">
        <v>28.2</v>
      </c>
      <c r="D12" s="68">
        <f t="shared" si="0"/>
        <v>16.985294117647058</v>
      </c>
      <c r="E12" s="252">
        <v>17.5</v>
      </c>
      <c r="F12" s="252">
        <v>18.100000000000001</v>
      </c>
      <c r="G12" s="67">
        <v>3.7000000000000011</v>
      </c>
      <c r="H12" s="13" t="s">
        <v>170</v>
      </c>
    </row>
    <row r="13" spans="1:22" ht="16">
      <c r="A13" s="13" t="s">
        <v>21</v>
      </c>
      <c r="B13" s="252">
        <v>25.5</v>
      </c>
      <c r="C13" s="252">
        <v>27.2</v>
      </c>
      <c r="D13" s="68">
        <f t="shared" si="0"/>
        <v>19.411764705882351</v>
      </c>
      <c r="E13" s="252">
        <v>17.5</v>
      </c>
      <c r="F13" s="252">
        <v>18.100000000000001</v>
      </c>
      <c r="G13" s="67">
        <v>3.3999999999999986</v>
      </c>
      <c r="H13" s="13" t="s">
        <v>162</v>
      </c>
    </row>
    <row r="14" spans="1:22" ht="16">
      <c r="A14" s="13" t="s">
        <v>19</v>
      </c>
      <c r="B14" s="252">
        <v>34.700000000000003</v>
      </c>
      <c r="C14" s="252">
        <v>31.8</v>
      </c>
      <c r="D14" s="68">
        <f t="shared" si="0"/>
        <v>21.838235294117645</v>
      </c>
      <c r="E14" s="252">
        <v>17.5</v>
      </c>
      <c r="F14" s="252">
        <v>18.100000000000001</v>
      </c>
      <c r="G14" s="67">
        <v>3.3999999999999915</v>
      </c>
      <c r="H14" s="13" t="s">
        <v>163</v>
      </c>
    </row>
    <row r="15" spans="1:22" ht="16">
      <c r="A15" s="13" t="s">
        <v>12</v>
      </c>
      <c r="B15" s="252">
        <v>12.3</v>
      </c>
      <c r="C15" s="252">
        <v>11.4</v>
      </c>
      <c r="D15" s="68">
        <f t="shared" si="0"/>
        <v>24.264705882352938</v>
      </c>
      <c r="E15" s="252">
        <v>17.5</v>
      </c>
      <c r="F15" s="252">
        <v>18.100000000000001</v>
      </c>
      <c r="G15" s="67">
        <v>2.9000000000000057</v>
      </c>
      <c r="H15" s="13" t="s">
        <v>13</v>
      </c>
    </row>
    <row r="16" spans="1:22" ht="16">
      <c r="A16" s="13" t="s">
        <v>15</v>
      </c>
      <c r="B16" s="252">
        <v>42.3</v>
      </c>
      <c r="C16" s="252">
        <v>49</v>
      </c>
      <c r="D16" s="68">
        <f t="shared" si="0"/>
        <v>26.691176470588232</v>
      </c>
      <c r="E16" s="252">
        <v>17.5</v>
      </c>
      <c r="F16" s="252">
        <v>18.100000000000001</v>
      </c>
      <c r="G16" s="67">
        <v>2.8000000000000007</v>
      </c>
      <c r="H16" s="13" t="s">
        <v>165</v>
      </c>
    </row>
    <row r="17" spans="1:8" ht="16">
      <c r="A17" s="13" t="s">
        <v>25</v>
      </c>
      <c r="B17" s="252">
        <v>18.3</v>
      </c>
      <c r="C17" s="252">
        <v>23.4</v>
      </c>
      <c r="D17" s="68">
        <f t="shared" si="0"/>
        <v>29.117647058823525</v>
      </c>
      <c r="E17" s="252">
        <v>17.5</v>
      </c>
      <c r="F17" s="252">
        <v>18.100000000000001</v>
      </c>
      <c r="G17" s="67">
        <v>2.7000000000000011</v>
      </c>
      <c r="H17" s="13" t="s">
        <v>22</v>
      </c>
    </row>
    <row r="18" spans="1:8" ht="16">
      <c r="A18" s="13" t="s">
        <v>13</v>
      </c>
      <c r="B18" s="252">
        <v>48.8</v>
      </c>
      <c r="C18" s="252">
        <v>51.7</v>
      </c>
      <c r="D18" s="68">
        <f t="shared" si="0"/>
        <v>31.544117647058819</v>
      </c>
      <c r="E18" s="252">
        <v>17.5</v>
      </c>
      <c r="F18" s="252">
        <v>18.100000000000001</v>
      </c>
      <c r="G18" s="67">
        <v>2.4000000000000021</v>
      </c>
      <c r="H18" s="13" t="s">
        <v>169</v>
      </c>
    </row>
    <row r="19" spans="1:8" ht="16">
      <c r="A19" s="13" t="s">
        <v>17</v>
      </c>
      <c r="B19" s="252">
        <v>31.6</v>
      </c>
      <c r="C19" s="252">
        <v>33.4</v>
      </c>
      <c r="D19" s="68">
        <f t="shared" si="0"/>
        <v>33.970588235294116</v>
      </c>
      <c r="E19" s="252">
        <v>17.5</v>
      </c>
      <c r="F19" s="252">
        <v>18.100000000000001</v>
      </c>
      <c r="G19" s="67">
        <v>2</v>
      </c>
      <c r="H19" s="13" t="s">
        <v>20</v>
      </c>
    </row>
    <row r="20" spans="1:8" ht="16">
      <c r="A20" s="13" t="s">
        <v>30</v>
      </c>
      <c r="B20" s="252">
        <v>19.100000000000001</v>
      </c>
      <c r="C20" s="252">
        <v>14.1</v>
      </c>
      <c r="D20" s="68">
        <f t="shared" si="0"/>
        <v>36.397058823529413</v>
      </c>
      <c r="E20" s="252">
        <v>17.5</v>
      </c>
      <c r="F20" s="252">
        <v>18.100000000000001</v>
      </c>
      <c r="G20" s="67">
        <v>1.9000000000000021</v>
      </c>
      <c r="H20" s="13" t="s">
        <v>23</v>
      </c>
    </row>
    <row r="21" spans="1:8" ht="16">
      <c r="A21" s="13" t="s">
        <v>33</v>
      </c>
      <c r="B21" s="252">
        <v>23.2</v>
      </c>
      <c r="C21" s="252">
        <v>27.3</v>
      </c>
      <c r="D21" s="68">
        <f t="shared" si="0"/>
        <v>38.82352941176471</v>
      </c>
      <c r="E21" s="252">
        <v>17.5</v>
      </c>
      <c r="F21" s="252">
        <v>18.100000000000001</v>
      </c>
      <c r="G21" s="67">
        <v>1.7999999999999972</v>
      </c>
      <c r="H21" s="13" t="s">
        <v>17</v>
      </c>
    </row>
    <row r="22" spans="1:8" ht="16">
      <c r="A22" s="13" t="s">
        <v>23</v>
      </c>
      <c r="B22" s="252">
        <v>24.2</v>
      </c>
      <c r="C22" s="252">
        <v>26.1</v>
      </c>
      <c r="D22" s="68">
        <f t="shared" si="0"/>
        <v>41.250000000000007</v>
      </c>
      <c r="E22" s="252">
        <v>17.5</v>
      </c>
      <c r="F22" s="252">
        <v>18.100000000000001</v>
      </c>
      <c r="G22" s="67">
        <v>1.6999999999999993</v>
      </c>
      <c r="H22" s="13" t="s">
        <v>21</v>
      </c>
    </row>
    <row r="23" spans="1:8" ht="16">
      <c r="A23" s="13" t="s">
        <v>22</v>
      </c>
      <c r="B23" s="252">
        <v>10.199999999999999</v>
      </c>
      <c r="C23" s="252">
        <v>12.9</v>
      </c>
      <c r="D23" s="68">
        <f t="shared" si="0"/>
        <v>43.676470588235304</v>
      </c>
      <c r="E23" s="252">
        <v>17.5</v>
      </c>
      <c r="F23" s="252">
        <v>18.100000000000001</v>
      </c>
      <c r="G23" s="67">
        <v>1.3000000000000007</v>
      </c>
      <c r="H23" s="13" t="s">
        <v>168</v>
      </c>
    </row>
    <row r="24" spans="1:8" ht="16">
      <c r="A24" s="13" t="s">
        <v>20</v>
      </c>
      <c r="B24" s="252">
        <v>11.1</v>
      </c>
      <c r="C24" s="252">
        <v>13.1</v>
      </c>
      <c r="D24" s="68">
        <f t="shared" si="0"/>
        <v>46.102941176470601</v>
      </c>
      <c r="E24" s="252">
        <v>17.5</v>
      </c>
      <c r="F24" s="252">
        <v>18.100000000000001</v>
      </c>
      <c r="G24" s="67">
        <v>1.2000000000000028</v>
      </c>
      <c r="H24" s="13" t="s">
        <v>29</v>
      </c>
    </row>
    <row r="25" spans="1:8" ht="16">
      <c r="A25" s="13" t="s">
        <v>24</v>
      </c>
      <c r="B25" s="252">
        <v>12.4</v>
      </c>
      <c r="C25" s="252">
        <v>12.5</v>
      </c>
      <c r="D25" s="68">
        <f t="shared" si="0"/>
        <v>48.529411764705898</v>
      </c>
      <c r="E25" s="252">
        <v>17.5</v>
      </c>
      <c r="F25" s="252">
        <v>18.100000000000001</v>
      </c>
      <c r="G25" s="67">
        <v>0.60000000000000142</v>
      </c>
      <c r="H25" s="13" t="s">
        <v>0</v>
      </c>
    </row>
    <row r="26" spans="1:8" ht="16">
      <c r="A26" s="13" t="s">
        <v>31</v>
      </c>
      <c r="B26" s="252">
        <v>33.299999999999997</v>
      </c>
      <c r="C26" s="252">
        <v>38.1</v>
      </c>
      <c r="D26" s="68">
        <f t="shared" si="0"/>
        <v>50.955882352941195</v>
      </c>
      <c r="E26" s="252">
        <v>17.5</v>
      </c>
      <c r="F26" s="252">
        <v>18.100000000000001</v>
      </c>
      <c r="G26" s="67">
        <v>0.40000000000000213</v>
      </c>
      <c r="H26" s="13" t="s">
        <v>36</v>
      </c>
    </row>
    <row r="27" spans="1:8" ht="16">
      <c r="A27" s="13" t="s">
        <v>35</v>
      </c>
      <c r="B27" s="252">
        <v>15.2</v>
      </c>
      <c r="C27" s="252">
        <v>19</v>
      </c>
      <c r="D27" s="68">
        <f t="shared" si="0"/>
        <v>53.382352941176492</v>
      </c>
      <c r="E27" s="252">
        <v>17.5</v>
      </c>
      <c r="F27" s="252">
        <v>18.100000000000001</v>
      </c>
      <c r="G27" s="67">
        <v>0.40000000000000036</v>
      </c>
      <c r="H27" s="13" t="s">
        <v>26</v>
      </c>
    </row>
    <row r="28" spans="1:8" ht="16">
      <c r="A28" s="13" t="s">
        <v>18</v>
      </c>
      <c r="B28" s="252">
        <v>10.8</v>
      </c>
      <c r="C28" s="252">
        <v>11.1</v>
      </c>
      <c r="D28" s="68">
        <f t="shared" si="0"/>
        <v>55.808823529411789</v>
      </c>
      <c r="E28" s="252">
        <v>17.5</v>
      </c>
      <c r="F28" s="252">
        <v>18.100000000000001</v>
      </c>
      <c r="G28" s="67">
        <v>0.29999999999999893</v>
      </c>
      <c r="H28" s="13" t="s">
        <v>18</v>
      </c>
    </row>
    <row r="29" spans="1:8" ht="16">
      <c r="A29" s="13" t="s">
        <v>165</v>
      </c>
      <c r="B29" s="252">
        <v>23.3</v>
      </c>
      <c r="C29" s="252">
        <v>26.1</v>
      </c>
      <c r="D29" s="68">
        <f t="shared" si="0"/>
        <v>58.235294117647086</v>
      </c>
      <c r="E29" s="252">
        <v>17.5</v>
      </c>
      <c r="F29" s="252">
        <v>18.100000000000001</v>
      </c>
      <c r="G29" s="67">
        <v>0.19999999999999929</v>
      </c>
      <c r="H29" s="13" t="s">
        <v>14</v>
      </c>
    </row>
    <row r="30" spans="1:8" ht="16">
      <c r="A30" s="13" t="s">
        <v>168</v>
      </c>
      <c r="B30" s="252">
        <v>18.3</v>
      </c>
      <c r="C30" s="252">
        <v>19.600000000000001</v>
      </c>
      <c r="D30" s="68">
        <f t="shared" si="0"/>
        <v>60.661764705882383</v>
      </c>
      <c r="E30" s="252">
        <v>17.5</v>
      </c>
      <c r="F30" s="252">
        <v>18.100000000000001</v>
      </c>
      <c r="G30" s="67">
        <v>9.9999999999999645E-2</v>
      </c>
      <c r="H30" s="13" t="s">
        <v>24</v>
      </c>
    </row>
    <row r="31" spans="1:8" ht="16">
      <c r="A31" s="13" t="s">
        <v>169</v>
      </c>
      <c r="B31" s="252">
        <v>25.4</v>
      </c>
      <c r="C31" s="252">
        <v>27.8</v>
      </c>
      <c r="D31" s="68">
        <f t="shared" si="0"/>
        <v>63.08823529411768</v>
      </c>
      <c r="E31" s="252">
        <v>17.5</v>
      </c>
      <c r="F31" s="252">
        <v>18.100000000000001</v>
      </c>
      <c r="G31" s="67">
        <v>-0.79999999999999893</v>
      </c>
      <c r="H31" s="13" t="s">
        <v>16</v>
      </c>
    </row>
    <row r="32" spans="1:8" ht="16">
      <c r="A32" s="13" t="s">
        <v>170</v>
      </c>
      <c r="B32" s="252">
        <v>8.1999999999999993</v>
      </c>
      <c r="C32" s="252">
        <v>11.9</v>
      </c>
      <c r="D32" s="68">
        <f t="shared" si="0"/>
        <v>65.51470588235297</v>
      </c>
      <c r="E32" s="252">
        <v>17.5</v>
      </c>
      <c r="F32" s="252">
        <v>18.100000000000001</v>
      </c>
      <c r="G32" s="67">
        <v>-0.80000000000000071</v>
      </c>
      <c r="H32" s="13" t="s">
        <v>28</v>
      </c>
    </row>
    <row r="33" spans="1:8" ht="16">
      <c r="A33" s="13" t="s">
        <v>162</v>
      </c>
      <c r="B33" s="252">
        <v>35.6</v>
      </c>
      <c r="C33" s="252">
        <v>39</v>
      </c>
      <c r="D33" s="68">
        <f t="shared" si="0"/>
        <v>67.94117647058826</v>
      </c>
      <c r="E33" s="252">
        <v>17.5</v>
      </c>
      <c r="F33" s="252">
        <v>18.100000000000001</v>
      </c>
      <c r="G33" s="67">
        <v>-0.90000000000000036</v>
      </c>
      <c r="H33" s="13" t="s">
        <v>12</v>
      </c>
    </row>
    <row r="34" spans="1:8" ht="16">
      <c r="A34" s="13" t="s">
        <v>164</v>
      </c>
      <c r="B34" s="252">
        <v>67</v>
      </c>
      <c r="C34" s="252">
        <v>65.900000000000006</v>
      </c>
      <c r="D34" s="68">
        <f t="shared" si="0"/>
        <v>70.36764705882355</v>
      </c>
      <c r="E34" s="252">
        <v>17.5</v>
      </c>
      <c r="F34" s="252">
        <v>18.100000000000001</v>
      </c>
      <c r="G34" s="67">
        <v>-0.90000000000000568</v>
      </c>
      <c r="H34" s="13" t="s">
        <v>166</v>
      </c>
    </row>
    <row r="35" spans="1:8" ht="16">
      <c r="A35" s="13" t="s">
        <v>167</v>
      </c>
      <c r="B35" s="252">
        <v>30.9</v>
      </c>
      <c r="C35" s="252">
        <v>34.6</v>
      </c>
      <c r="D35" s="68">
        <f t="shared" si="0"/>
        <v>72.79411764705884</v>
      </c>
      <c r="E35" s="252">
        <v>17.5</v>
      </c>
      <c r="F35" s="252">
        <v>18.100000000000001</v>
      </c>
      <c r="G35" s="67">
        <v>-1.0999999999999943</v>
      </c>
      <c r="H35" s="13" t="s">
        <v>164</v>
      </c>
    </row>
    <row r="36" spans="1:8" ht="16">
      <c r="A36" s="13" t="s">
        <v>166</v>
      </c>
      <c r="B36" s="252">
        <v>66.5</v>
      </c>
      <c r="C36" s="252">
        <v>65.599999999999994</v>
      </c>
      <c r="D36" s="68">
        <f t="shared" si="0"/>
        <v>75.22058823529413</v>
      </c>
      <c r="E36" s="252">
        <v>17.5</v>
      </c>
      <c r="F36" s="252">
        <v>18.100000000000001</v>
      </c>
      <c r="G36" s="67">
        <v>-1.1000000000000014</v>
      </c>
      <c r="H36" s="13" t="s">
        <v>32</v>
      </c>
    </row>
    <row r="37" spans="1:8" ht="16">
      <c r="A37" s="13" t="s">
        <v>163</v>
      </c>
      <c r="B37" s="252">
        <v>72.2</v>
      </c>
      <c r="C37" s="252">
        <v>75.599999999999994</v>
      </c>
      <c r="D37" s="68">
        <f t="shared" si="0"/>
        <v>77.64705882352942</v>
      </c>
      <c r="E37" s="252">
        <v>17.5</v>
      </c>
      <c r="F37" s="252">
        <v>18.100000000000001</v>
      </c>
      <c r="G37" s="67">
        <v>-2.9000000000000021</v>
      </c>
      <c r="H37" s="13" t="s">
        <v>19</v>
      </c>
    </row>
    <row r="38" spans="1:8" ht="16">
      <c r="A38" s="13" t="s">
        <v>0</v>
      </c>
      <c r="B38" s="252">
        <v>17.5</v>
      </c>
      <c r="C38" s="252">
        <v>18.100000000000001</v>
      </c>
      <c r="D38" s="68">
        <f t="shared" si="0"/>
        <v>80.07352941176471</v>
      </c>
      <c r="E38" s="252">
        <v>17.5</v>
      </c>
      <c r="F38" s="252">
        <v>18.100000000000001</v>
      </c>
      <c r="G38" s="67">
        <v>-5.0000000000000018</v>
      </c>
      <c r="H38" s="13" t="s">
        <v>30</v>
      </c>
    </row>
    <row r="39" spans="1:8">
      <c r="G39" s="68">
        <f>+G5-G38</f>
        <v>11.700000000000005</v>
      </c>
    </row>
    <row r="40" spans="1:8" ht="15">
      <c r="A40" s="253" t="s">
        <v>172</v>
      </c>
      <c r="B40" s="97"/>
      <c r="C40" s="97"/>
      <c r="D40" s="97"/>
      <c r="E40" s="97"/>
      <c r="F40" s="97"/>
      <c r="G40" s="97"/>
    </row>
    <row r="41" spans="1:8" ht="16">
      <c r="A41" s="49"/>
      <c r="B41" s="49" t="s">
        <v>173</v>
      </c>
      <c r="C41" s="49" t="s">
        <v>50</v>
      </c>
      <c r="D41" s="11" t="s">
        <v>40</v>
      </c>
      <c r="E41" s="49" t="s">
        <v>174</v>
      </c>
      <c r="F41" s="11" t="s">
        <v>175</v>
      </c>
      <c r="G41" s="11" t="s">
        <v>48</v>
      </c>
    </row>
    <row r="42" spans="1:8" ht="16">
      <c r="A42" s="13" t="s">
        <v>162</v>
      </c>
      <c r="B42" s="252">
        <v>39</v>
      </c>
      <c r="C42" s="252">
        <v>1.1000000000000014</v>
      </c>
      <c r="D42" s="51">
        <v>-3</v>
      </c>
      <c r="E42" s="51">
        <v>-3</v>
      </c>
      <c r="F42" s="252">
        <v>18.100000000000001</v>
      </c>
      <c r="G42" s="252">
        <v>-0.40000000000000213</v>
      </c>
    </row>
    <row r="43" spans="1:8" ht="16">
      <c r="A43" s="13" t="s">
        <v>16</v>
      </c>
      <c r="B43" s="252">
        <v>14.9</v>
      </c>
      <c r="C43" s="252">
        <v>1.0999999999999996</v>
      </c>
      <c r="D43" s="68">
        <f>D42+(85.5/34)</f>
        <v>-0.48529411764705888</v>
      </c>
      <c r="E43" s="68">
        <f>E42+(85.5/34)</f>
        <v>-0.48529411764705888</v>
      </c>
      <c r="F43" s="252">
        <v>18.100000000000001</v>
      </c>
      <c r="G43" s="252">
        <v>-0.40000000000000213</v>
      </c>
    </row>
    <row r="44" spans="1:8" ht="16">
      <c r="A44" s="13" t="s">
        <v>165</v>
      </c>
      <c r="B44" s="252">
        <v>26.1</v>
      </c>
      <c r="C44" s="252">
        <v>-0.5</v>
      </c>
      <c r="D44" s="68">
        <f t="shared" ref="D44:E59" si="1">D43+(85.5/34)</f>
        <v>2.0294117647058822</v>
      </c>
      <c r="E44" s="68">
        <f t="shared" si="1"/>
        <v>2.0294117647058822</v>
      </c>
      <c r="F44" s="252">
        <v>18.100000000000001</v>
      </c>
      <c r="G44" s="252">
        <v>-0.40000000000000213</v>
      </c>
    </row>
    <row r="45" spans="1:8" ht="16">
      <c r="A45" s="13" t="s">
        <v>28</v>
      </c>
      <c r="B45" s="252">
        <v>14.1</v>
      </c>
      <c r="C45" s="252">
        <v>-1.5</v>
      </c>
      <c r="D45" s="68">
        <f t="shared" si="1"/>
        <v>4.5441176470588234</v>
      </c>
      <c r="E45" s="68">
        <f t="shared" si="1"/>
        <v>4.5441176470588234</v>
      </c>
      <c r="F45" s="252">
        <v>18.100000000000001</v>
      </c>
      <c r="G45" s="252">
        <v>-0.40000000000000213</v>
      </c>
    </row>
    <row r="46" spans="1:8" ht="16">
      <c r="A46" s="13" t="s">
        <v>26</v>
      </c>
      <c r="B46" s="252">
        <v>7.5</v>
      </c>
      <c r="C46" s="252">
        <v>0.29999999999999982</v>
      </c>
      <c r="D46" s="68">
        <f t="shared" si="1"/>
        <v>7.0588235294117645</v>
      </c>
      <c r="E46" s="68">
        <f t="shared" si="1"/>
        <v>7.0588235294117645</v>
      </c>
      <c r="F46" s="252">
        <v>18.100000000000001</v>
      </c>
      <c r="G46" s="252">
        <v>-0.40000000000000213</v>
      </c>
    </row>
    <row r="47" spans="1:8" ht="16">
      <c r="A47" s="13" t="s">
        <v>29</v>
      </c>
      <c r="B47" s="252">
        <v>28.1</v>
      </c>
      <c r="C47" s="252">
        <v>-1.5999999999999979</v>
      </c>
      <c r="D47" s="68">
        <f t="shared" si="1"/>
        <v>9.5735294117647065</v>
      </c>
      <c r="E47" s="68">
        <f t="shared" si="1"/>
        <v>9.5735294117647065</v>
      </c>
      <c r="F47" s="252">
        <v>18.100000000000001</v>
      </c>
      <c r="G47" s="252">
        <v>-0.40000000000000213</v>
      </c>
    </row>
    <row r="48" spans="1:8" ht="16">
      <c r="A48" s="13" t="s">
        <v>32</v>
      </c>
      <c r="B48" s="252">
        <v>11.7</v>
      </c>
      <c r="C48" s="252">
        <v>9.9999999999999645E-2</v>
      </c>
      <c r="D48" s="68">
        <f t="shared" si="1"/>
        <v>12.088235294117649</v>
      </c>
      <c r="E48" s="68">
        <f t="shared" si="1"/>
        <v>12.088235294117649</v>
      </c>
      <c r="F48" s="252">
        <v>18.100000000000001</v>
      </c>
      <c r="G48" s="252">
        <v>-0.40000000000000213</v>
      </c>
    </row>
    <row r="49" spans="1:7" ht="16">
      <c r="A49" s="13" t="s">
        <v>14</v>
      </c>
      <c r="B49" s="252">
        <v>14.5</v>
      </c>
      <c r="C49" s="252">
        <v>-1.0999999999999996</v>
      </c>
      <c r="D49" s="68">
        <f t="shared" si="1"/>
        <v>14.602941176470591</v>
      </c>
      <c r="E49" s="68">
        <f t="shared" si="1"/>
        <v>14.602941176470591</v>
      </c>
      <c r="F49" s="252">
        <v>18.100000000000001</v>
      </c>
      <c r="G49" s="252">
        <v>-0.40000000000000213</v>
      </c>
    </row>
    <row r="50" spans="1:7" ht="16">
      <c r="A50" s="13" t="s">
        <v>36</v>
      </c>
      <c r="B50" s="252">
        <v>26.1</v>
      </c>
      <c r="C50" s="252">
        <v>-0.59999999999999787</v>
      </c>
      <c r="D50" s="68">
        <f t="shared" si="1"/>
        <v>17.117647058823533</v>
      </c>
      <c r="E50" s="68">
        <f t="shared" si="1"/>
        <v>17.117647058823533</v>
      </c>
      <c r="F50" s="252">
        <v>18.100000000000001</v>
      </c>
      <c r="G50" s="252">
        <v>-0.40000000000000213</v>
      </c>
    </row>
    <row r="51" spans="1:7" ht="16">
      <c r="A51" s="13" t="s">
        <v>168</v>
      </c>
      <c r="B51" s="252">
        <v>19.600000000000001</v>
      </c>
      <c r="C51" s="252">
        <v>0.5</v>
      </c>
      <c r="D51" s="68">
        <f t="shared" si="1"/>
        <v>19.632352941176475</v>
      </c>
      <c r="E51" s="68">
        <f t="shared" si="1"/>
        <v>19.632352941176475</v>
      </c>
      <c r="F51" s="252">
        <v>18.100000000000001</v>
      </c>
      <c r="G51" s="252">
        <v>-0.40000000000000213</v>
      </c>
    </row>
    <row r="52" spans="1:7" ht="16">
      <c r="A52" s="13" t="s">
        <v>27</v>
      </c>
      <c r="B52" s="252">
        <v>28.2</v>
      </c>
      <c r="C52" s="252">
        <v>-1</v>
      </c>
      <c r="D52" s="68">
        <f t="shared" si="1"/>
        <v>22.147058823529417</v>
      </c>
      <c r="E52" s="68">
        <f t="shared" si="1"/>
        <v>22.147058823529417</v>
      </c>
      <c r="F52" s="252">
        <v>18.100000000000001</v>
      </c>
      <c r="G52" s="252">
        <v>-0.40000000000000213</v>
      </c>
    </row>
    <row r="53" spans="1:7" ht="16">
      <c r="A53" s="13" t="s">
        <v>21</v>
      </c>
      <c r="B53" s="252">
        <v>27.2</v>
      </c>
      <c r="C53" s="252">
        <v>-0.80000000000000071</v>
      </c>
      <c r="D53" s="68">
        <f t="shared" si="1"/>
        <v>24.661764705882359</v>
      </c>
      <c r="E53" s="68">
        <f t="shared" si="1"/>
        <v>24.661764705882359</v>
      </c>
      <c r="F53" s="252">
        <v>18.100000000000001</v>
      </c>
      <c r="G53" s="252">
        <v>-0.40000000000000213</v>
      </c>
    </row>
    <row r="54" spans="1:7" ht="16">
      <c r="A54" s="13" t="s">
        <v>15</v>
      </c>
      <c r="B54" s="252">
        <v>49</v>
      </c>
      <c r="C54" s="252">
        <v>1.1000000000000014</v>
      </c>
      <c r="D54" s="68">
        <f t="shared" si="1"/>
        <v>27.176470588235301</v>
      </c>
      <c r="E54" s="68">
        <f t="shared" si="1"/>
        <v>27.176470588235301</v>
      </c>
      <c r="F54" s="252">
        <v>18.100000000000001</v>
      </c>
      <c r="G54" s="252">
        <v>-0.40000000000000213</v>
      </c>
    </row>
    <row r="55" spans="1:7" ht="16">
      <c r="A55" s="13" t="s">
        <v>19</v>
      </c>
      <c r="B55" s="252">
        <v>31.8</v>
      </c>
      <c r="C55" s="252">
        <v>-0.19999999999999929</v>
      </c>
      <c r="D55" s="68">
        <f t="shared" si="1"/>
        <v>29.691176470588243</v>
      </c>
      <c r="E55" s="68">
        <f t="shared" si="1"/>
        <v>29.691176470588243</v>
      </c>
      <c r="F55" s="252">
        <v>18.100000000000001</v>
      </c>
      <c r="G55" s="252">
        <v>-0.40000000000000213</v>
      </c>
    </row>
    <row r="56" spans="1:7" ht="16">
      <c r="A56" s="13" t="s">
        <v>12</v>
      </c>
      <c r="B56" s="252">
        <v>11.4</v>
      </c>
      <c r="C56" s="252">
        <v>0.30000000000000071</v>
      </c>
      <c r="D56" s="68">
        <f t="shared" si="1"/>
        <v>32.205882352941181</v>
      </c>
      <c r="E56" s="68">
        <f t="shared" si="1"/>
        <v>32.205882352941181</v>
      </c>
      <c r="F56" s="252">
        <v>18.100000000000001</v>
      </c>
      <c r="G56" s="252">
        <v>-0.40000000000000213</v>
      </c>
    </row>
    <row r="57" spans="1:7" ht="16">
      <c r="A57" s="13" t="s">
        <v>164</v>
      </c>
      <c r="B57" s="252">
        <v>65.900000000000006</v>
      </c>
      <c r="C57" s="252">
        <v>2</v>
      </c>
      <c r="D57" s="68">
        <f t="shared" si="1"/>
        <v>34.720588235294123</v>
      </c>
      <c r="E57" s="68">
        <f t="shared" si="1"/>
        <v>34.720588235294123</v>
      </c>
      <c r="F57" s="252">
        <v>18.100000000000001</v>
      </c>
      <c r="G57" s="252">
        <v>-0.40000000000000213</v>
      </c>
    </row>
    <row r="58" spans="1:7" ht="16">
      <c r="A58" s="13" t="s">
        <v>167</v>
      </c>
      <c r="B58" s="252">
        <v>34.6</v>
      </c>
      <c r="C58" s="252">
        <v>0.89999999999999858</v>
      </c>
      <c r="D58" s="68">
        <f t="shared" si="1"/>
        <v>37.235294117647065</v>
      </c>
      <c r="E58" s="68">
        <f t="shared" si="1"/>
        <v>37.235294117647065</v>
      </c>
      <c r="F58" s="252">
        <v>18.100000000000001</v>
      </c>
      <c r="G58" s="252">
        <v>-0.40000000000000213</v>
      </c>
    </row>
    <row r="59" spans="1:7" ht="16">
      <c r="A59" s="13" t="s">
        <v>25</v>
      </c>
      <c r="B59" s="252">
        <v>23.4</v>
      </c>
      <c r="C59" s="252">
        <v>-2.4000000000000021</v>
      </c>
      <c r="D59" s="68">
        <f t="shared" si="1"/>
        <v>39.750000000000007</v>
      </c>
      <c r="E59" s="68">
        <f t="shared" si="1"/>
        <v>39.750000000000007</v>
      </c>
      <c r="F59" s="252">
        <v>18.100000000000001</v>
      </c>
      <c r="G59" s="252">
        <v>-0.40000000000000213</v>
      </c>
    </row>
    <row r="60" spans="1:7" ht="16">
      <c r="A60" s="13" t="s">
        <v>13</v>
      </c>
      <c r="B60" s="252">
        <v>51.7</v>
      </c>
      <c r="C60" s="252">
        <v>1.1999999999999957</v>
      </c>
      <c r="D60" s="68">
        <f t="shared" ref="D60:E75" si="2">D59+(85.5/34)</f>
        <v>42.264705882352949</v>
      </c>
      <c r="E60" s="68">
        <f t="shared" si="2"/>
        <v>42.264705882352949</v>
      </c>
      <c r="F60" s="252">
        <v>18.100000000000001</v>
      </c>
      <c r="G60" s="252">
        <v>-0.40000000000000213</v>
      </c>
    </row>
    <row r="61" spans="1:7" ht="16">
      <c r="A61" s="13" t="s">
        <v>17</v>
      </c>
      <c r="B61" s="252">
        <v>33.4</v>
      </c>
      <c r="C61" s="252">
        <v>-1.1000000000000014</v>
      </c>
      <c r="D61" s="68">
        <f t="shared" si="2"/>
        <v>44.779411764705891</v>
      </c>
      <c r="E61" s="68">
        <f t="shared" si="2"/>
        <v>44.779411764705891</v>
      </c>
      <c r="F61" s="252">
        <v>18.100000000000001</v>
      </c>
      <c r="G61" s="252">
        <v>-0.40000000000000213</v>
      </c>
    </row>
    <row r="62" spans="1:7" ht="16">
      <c r="A62" s="13" t="s">
        <v>30</v>
      </c>
      <c r="B62" s="252">
        <v>14.1</v>
      </c>
      <c r="C62" s="252">
        <v>-0.59999999999999964</v>
      </c>
      <c r="D62" s="68">
        <f t="shared" si="2"/>
        <v>47.294117647058833</v>
      </c>
      <c r="E62" s="68">
        <f t="shared" si="2"/>
        <v>47.294117647058833</v>
      </c>
      <c r="F62" s="252">
        <v>18.100000000000001</v>
      </c>
      <c r="G62" s="252">
        <v>-0.40000000000000213</v>
      </c>
    </row>
    <row r="63" spans="1:7" ht="16">
      <c r="A63" s="13" t="s">
        <v>33</v>
      </c>
      <c r="B63" s="252">
        <v>27.3</v>
      </c>
      <c r="C63" s="252">
        <v>-0.39999999999999858</v>
      </c>
      <c r="D63" s="68">
        <f t="shared" si="2"/>
        <v>49.808823529411775</v>
      </c>
      <c r="E63" s="68">
        <f t="shared" si="2"/>
        <v>49.808823529411775</v>
      </c>
      <c r="F63" s="252">
        <v>18.100000000000001</v>
      </c>
      <c r="G63" s="252">
        <v>-0.40000000000000213</v>
      </c>
    </row>
    <row r="64" spans="1:7" ht="16">
      <c r="A64" s="13" t="s">
        <v>23</v>
      </c>
      <c r="B64" s="252">
        <v>26.1</v>
      </c>
      <c r="C64" s="252">
        <v>-1.1999999999999993</v>
      </c>
      <c r="D64" s="68">
        <f t="shared" si="2"/>
        <v>52.323529411764717</v>
      </c>
      <c r="E64" s="68">
        <f t="shared" si="2"/>
        <v>52.323529411764717</v>
      </c>
      <c r="F64" s="252">
        <v>18.100000000000001</v>
      </c>
      <c r="G64" s="252">
        <v>-0.40000000000000213</v>
      </c>
    </row>
    <row r="65" spans="1:7" ht="16">
      <c r="A65" s="13" t="s">
        <v>169</v>
      </c>
      <c r="B65" s="252">
        <v>27.8</v>
      </c>
      <c r="C65" s="252">
        <v>1</v>
      </c>
      <c r="D65" s="68">
        <f t="shared" si="2"/>
        <v>54.838235294117659</v>
      </c>
      <c r="E65" s="68">
        <f t="shared" si="2"/>
        <v>54.838235294117659</v>
      </c>
      <c r="F65" s="252">
        <v>18.100000000000001</v>
      </c>
      <c r="G65" s="252">
        <v>-0.40000000000000213</v>
      </c>
    </row>
    <row r="66" spans="1:7" ht="16">
      <c r="A66" s="13" t="s">
        <v>22</v>
      </c>
      <c r="B66" s="252">
        <v>12.9</v>
      </c>
      <c r="C66" s="252">
        <v>-2</v>
      </c>
      <c r="D66" s="68">
        <f t="shared" si="2"/>
        <v>57.352941176470601</v>
      </c>
      <c r="E66" s="68">
        <f t="shared" si="2"/>
        <v>57.352941176470601</v>
      </c>
      <c r="F66" s="252">
        <v>18.100000000000001</v>
      </c>
      <c r="G66" s="252">
        <v>-0.40000000000000213</v>
      </c>
    </row>
    <row r="67" spans="1:7" ht="16">
      <c r="A67" s="13" t="s">
        <v>20</v>
      </c>
      <c r="B67" s="252">
        <v>13.1</v>
      </c>
      <c r="C67" s="252">
        <v>-1.5</v>
      </c>
      <c r="D67" s="68">
        <f t="shared" si="2"/>
        <v>59.867647058823543</v>
      </c>
      <c r="E67" s="68">
        <f t="shared" si="2"/>
        <v>59.867647058823543</v>
      </c>
      <c r="F67" s="252">
        <v>18.100000000000001</v>
      </c>
      <c r="G67" s="252">
        <v>-0.40000000000000213</v>
      </c>
    </row>
    <row r="68" spans="1:7" ht="16">
      <c r="A68" s="13" t="s">
        <v>170</v>
      </c>
      <c r="B68" s="252">
        <v>11.9</v>
      </c>
      <c r="C68" s="252">
        <v>0.59999999999999964</v>
      </c>
      <c r="D68" s="68">
        <f t="shared" si="2"/>
        <v>62.382352941176485</v>
      </c>
      <c r="E68" s="68">
        <f t="shared" si="2"/>
        <v>62.382352941176485</v>
      </c>
      <c r="F68" s="252">
        <v>18.100000000000001</v>
      </c>
      <c r="G68" s="252">
        <v>-0.40000000000000213</v>
      </c>
    </row>
    <row r="69" spans="1:7" ht="16">
      <c r="A69" s="13" t="s">
        <v>24</v>
      </c>
      <c r="B69" s="252">
        <v>12.5</v>
      </c>
      <c r="C69" s="252">
        <v>0.19999999999999929</v>
      </c>
      <c r="D69" s="68">
        <f t="shared" si="2"/>
        <v>64.89705882352942</v>
      </c>
      <c r="E69" s="68">
        <f t="shared" si="2"/>
        <v>64.89705882352942</v>
      </c>
      <c r="F69" s="252">
        <v>18.100000000000001</v>
      </c>
      <c r="G69" s="252">
        <v>-0.40000000000000213</v>
      </c>
    </row>
    <row r="70" spans="1:7" ht="16">
      <c r="A70" s="13" t="s">
        <v>31</v>
      </c>
      <c r="B70" s="252">
        <v>38.1</v>
      </c>
      <c r="C70" s="252">
        <v>-0.79999999999999716</v>
      </c>
      <c r="D70" s="68">
        <f t="shared" si="2"/>
        <v>67.411764705882362</v>
      </c>
      <c r="E70" s="68">
        <f t="shared" si="2"/>
        <v>67.411764705882362</v>
      </c>
      <c r="F70" s="252">
        <v>18.100000000000001</v>
      </c>
      <c r="G70" s="252">
        <v>-0.40000000000000213</v>
      </c>
    </row>
    <row r="71" spans="1:7" ht="16">
      <c r="A71" s="13" t="s">
        <v>35</v>
      </c>
      <c r="B71" s="252">
        <v>19</v>
      </c>
      <c r="C71" s="252">
        <v>-1.3000000000000007</v>
      </c>
      <c r="D71" s="68">
        <f t="shared" si="2"/>
        <v>69.926470588235304</v>
      </c>
      <c r="E71" s="68">
        <f t="shared" si="2"/>
        <v>69.926470588235304</v>
      </c>
      <c r="F71" s="252">
        <v>18.100000000000001</v>
      </c>
      <c r="G71" s="252">
        <v>-0.40000000000000213</v>
      </c>
    </row>
    <row r="72" spans="1:7" ht="16">
      <c r="A72" s="13" t="s">
        <v>0</v>
      </c>
      <c r="B72" s="252">
        <v>18.100000000000001</v>
      </c>
      <c r="C72" s="252">
        <v>-0.40000000000000213</v>
      </c>
      <c r="D72" s="68">
        <f t="shared" si="2"/>
        <v>72.441176470588246</v>
      </c>
      <c r="E72" s="68">
        <f t="shared" si="2"/>
        <v>72.441176470588246</v>
      </c>
      <c r="F72" s="252">
        <v>18.100000000000001</v>
      </c>
      <c r="G72" s="252">
        <v>-0.40000000000000213</v>
      </c>
    </row>
    <row r="73" spans="1:7" ht="16">
      <c r="A73" s="13" t="s">
        <v>18</v>
      </c>
      <c r="B73" s="252">
        <v>11.1</v>
      </c>
      <c r="C73" s="252">
        <v>0.19999999999999929</v>
      </c>
      <c r="D73" s="68">
        <f t="shared" si="2"/>
        <v>74.955882352941188</v>
      </c>
      <c r="E73" s="68">
        <f t="shared" si="2"/>
        <v>74.955882352941188</v>
      </c>
      <c r="F73" s="252">
        <v>18.100000000000001</v>
      </c>
      <c r="G73" s="252">
        <v>-0.40000000000000213</v>
      </c>
    </row>
    <row r="74" spans="1:7" ht="16">
      <c r="A74" s="13" t="s">
        <v>166</v>
      </c>
      <c r="B74" s="252">
        <v>65.599999999999994</v>
      </c>
      <c r="C74" s="252">
        <v>-0.29999999999999716</v>
      </c>
      <c r="D74" s="68">
        <f t="shared" si="2"/>
        <v>77.47058823529413</v>
      </c>
      <c r="E74" s="68">
        <f t="shared" si="2"/>
        <v>77.47058823529413</v>
      </c>
      <c r="F74" s="252">
        <v>18.100000000000001</v>
      </c>
      <c r="G74" s="252">
        <v>-0.40000000000000213</v>
      </c>
    </row>
    <row r="75" spans="1:7" ht="16">
      <c r="A75" s="13" t="s">
        <v>163</v>
      </c>
      <c r="B75" s="252">
        <v>75.599999999999994</v>
      </c>
      <c r="C75" s="252">
        <v>1.1000000000000085</v>
      </c>
      <c r="D75" s="68">
        <f t="shared" si="2"/>
        <v>79.985294117647072</v>
      </c>
      <c r="E75" s="68">
        <f t="shared" si="2"/>
        <v>79.985294117647072</v>
      </c>
      <c r="F75" s="252">
        <v>18.100000000000001</v>
      </c>
      <c r="G75" s="252">
        <v>-0.40000000000000213</v>
      </c>
    </row>
    <row r="77" spans="1:7" ht="15">
      <c r="A77" s="253" t="s">
        <v>177</v>
      </c>
      <c r="B77" s="97"/>
      <c r="C77" s="97"/>
      <c r="D77" s="97"/>
      <c r="E77" s="97"/>
      <c r="F77" s="97"/>
      <c r="G77" s="97"/>
    </row>
    <row r="78" spans="1:7" ht="16">
      <c r="A78" s="92"/>
      <c r="B78" s="92" t="s">
        <v>5</v>
      </c>
      <c r="C78" s="49" t="s">
        <v>50</v>
      </c>
      <c r="D78" s="11" t="s">
        <v>40</v>
      </c>
      <c r="E78" s="49" t="s">
        <v>174</v>
      </c>
      <c r="F78" s="11" t="s">
        <v>176</v>
      </c>
      <c r="G78" s="11" t="s">
        <v>48</v>
      </c>
    </row>
    <row r="79" spans="1:7" ht="16">
      <c r="A79" s="67" t="s">
        <v>162</v>
      </c>
      <c r="B79" s="67">
        <v>39.6</v>
      </c>
      <c r="C79" s="67">
        <v>1.1000000000000014</v>
      </c>
      <c r="D79" s="67">
        <v>-3</v>
      </c>
      <c r="E79" s="67">
        <v>-3</v>
      </c>
      <c r="F79" s="67">
        <v>17.899999999999999</v>
      </c>
      <c r="G79" s="67">
        <v>-0.40000000000000213</v>
      </c>
    </row>
    <row r="80" spans="1:7" ht="16">
      <c r="A80" s="67" t="s">
        <v>16</v>
      </c>
      <c r="B80" s="67">
        <v>15.4</v>
      </c>
      <c r="C80" s="67">
        <v>1.0999999999999996</v>
      </c>
      <c r="D80" s="67">
        <f>D79+(85.5/34)</f>
        <v>-0.48529411764705888</v>
      </c>
      <c r="E80" s="67">
        <f>+E79+(6.4/35)</f>
        <v>-2.8171428571428572</v>
      </c>
      <c r="F80" s="67">
        <v>17.899999999999999</v>
      </c>
      <c r="G80" s="67">
        <v>-0.40000000000000213</v>
      </c>
    </row>
    <row r="81" spans="1:7" ht="16">
      <c r="A81" s="67" t="s">
        <v>165</v>
      </c>
      <c r="B81" s="67">
        <v>25.8</v>
      </c>
      <c r="C81" s="67">
        <v>-0.5</v>
      </c>
      <c r="D81" s="67">
        <f t="shared" ref="D81:D112" si="3">D80+(85.5/34)</f>
        <v>2.0294117647058822</v>
      </c>
      <c r="E81" s="67">
        <f t="shared" ref="E81:E112" si="4">+E80+(6.4/35)</f>
        <v>-2.6342857142857143</v>
      </c>
      <c r="F81" s="67">
        <v>17.899999999999999</v>
      </c>
      <c r="G81" s="67">
        <v>-0.40000000000000213</v>
      </c>
    </row>
    <row r="82" spans="1:7" ht="16">
      <c r="A82" s="67" t="s">
        <v>28</v>
      </c>
      <c r="B82" s="67">
        <v>13.4</v>
      </c>
      <c r="C82" s="67">
        <v>-1.5</v>
      </c>
      <c r="D82" s="67">
        <f t="shared" si="3"/>
        <v>4.5441176470588234</v>
      </c>
      <c r="E82" s="67">
        <f t="shared" si="4"/>
        <v>-2.4514285714285715</v>
      </c>
      <c r="F82" s="67">
        <v>17.899999999999999</v>
      </c>
      <c r="G82" s="67">
        <v>-0.40000000000000213</v>
      </c>
    </row>
    <row r="83" spans="1:7" ht="16">
      <c r="A83" s="67" t="s">
        <v>26</v>
      </c>
      <c r="B83" s="67">
        <v>7.7</v>
      </c>
      <c r="C83" s="67">
        <v>0.29999999999999982</v>
      </c>
      <c r="D83" s="67">
        <f t="shared" si="3"/>
        <v>7.0588235294117645</v>
      </c>
      <c r="E83" s="67">
        <f t="shared" si="4"/>
        <v>-2.2685714285714287</v>
      </c>
      <c r="F83" s="67">
        <v>17.899999999999999</v>
      </c>
      <c r="G83" s="67">
        <v>-0.40000000000000213</v>
      </c>
    </row>
    <row r="84" spans="1:7" ht="16">
      <c r="A84" s="67" t="s">
        <v>29</v>
      </c>
      <c r="B84" s="67">
        <v>27.3</v>
      </c>
      <c r="C84" s="67">
        <v>-1.5999999999999979</v>
      </c>
      <c r="D84" s="67">
        <f t="shared" si="3"/>
        <v>9.5735294117647065</v>
      </c>
      <c r="E84" s="67">
        <f t="shared" si="4"/>
        <v>-2.0857142857142859</v>
      </c>
      <c r="F84" s="67">
        <v>17.899999999999999</v>
      </c>
      <c r="G84" s="67">
        <v>-0.40000000000000213</v>
      </c>
    </row>
    <row r="85" spans="1:7" ht="16">
      <c r="A85" s="67" t="s">
        <v>32</v>
      </c>
      <c r="B85" s="67">
        <v>11.7</v>
      </c>
      <c r="C85" s="67">
        <v>9.9999999999999645E-2</v>
      </c>
      <c r="D85" s="67">
        <f t="shared" si="3"/>
        <v>12.088235294117649</v>
      </c>
      <c r="E85" s="67">
        <f t="shared" si="4"/>
        <v>-1.902857142857143</v>
      </c>
      <c r="F85" s="67">
        <v>17.899999999999999</v>
      </c>
      <c r="G85" s="67">
        <v>-0.40000000000000213</v>
      </c>
    </row>
    <row r="86" spans="1:7" ht="16">
      <c r="A86" s="67" t="s">
        <v>14</v>
      </c>
      <c r="B86" s="67">
        <v>14</v>
      </c>
      <c r="C86" s="67">
        <v>-1.0999999999999996</v>
      </c>
      <c r="D86" s="67">
        <f t="shared" si="3"/>
        <v>14.602941176470591</v>
      </c>
      <c r="E86" s="67">
        <f t="shared" si="4"/>
        <v>-1.7200000000000002</v>
      </c>
      <c r="F86" s="67">
        <v>17.899999999999999</v>
      </c>
      <c r="G86" s="67">
        <v>-0.40000000000000213</v>
      </c>
    </row>
    <row r="87" spans="1:7" ht="16">
      <c r="A87" s="67" t="s">
        <v>36</v>
      </c>
      <c r="B87" s="67">
        <v>25.8</v>
      </c>
      <c r="C87" s="67">
        <v>-0.59999999999999787</v>
      </c>
      <c r="D87" s="67">
        <f t="shared" si="3"/>
        <v>17.117647058823533</v>
      </c>
      <c r="E87" s="67">
        <f t="shared" si="4"/>
        <v>-1.5371428571428574</v>
      </c>
      <c r="F87" s="67">
        <v>17.899999999999999</v>
      </c>
      <c r="G87" s="67">
        <v>-0.40000000000000213</v>
      </c>
    </row>
    <row r="88" spans="1:7" ht="16">
      <c r="A88" s="67" t="s">
        <v>168</v>
      </c>
      <c r="B88" s="67">
        <v>19.8</v>
      </c>
      <c r="C88" s="67">
        <v>0.5</v>
      </c>
      <c r="D88" s="67">
        <f t="shared" si="3"/>
        <v>19.632352941176475</v>
      </c>
      <c r="E88" s="67">
        <f t="shared" si="4"/>
        <v>-1.3542857142857145</v>
      </c>
      <c r="F88" s="67">
        <v>17.899999999999999</v>
      </c>
      <c r="G88" s="67">
        <v>-0.40000000000000213</v>
      </c>
    </row>
    <row r="89" spans="1:7" ht="16">
      <c r="A89" s="67" t="s">
        <v>27</v>
      </c>
      <c r="B89" s="67">
        <v>27.7</v>
      </c>
      <c r="C89" s="67">
        <v>-1</v>
      </c>
      <c r="D89" s="67">
        <f t="shared" si="3"/>
        <v>22.147058823529417</v>
      </c>
      <c r="E89" s="67">
        <f t="shared" si="4"/>
        <v>-1.1714285714285717</v>
      </c>
      <c r="F89" s="67">
        <v>17.899999999999999</v>
      </c>
      <c r="G89" s="67">
        <v>-0.40000000000000213</v>
      </c>
    </row>
    <row r="90" spans="1:7" ht="16">
      <c r="A90" s="67" t="s">
        <v>21</v>
      </c>
      <c r="B90" s="67">
        <v>26.8</v>
      </c>
      <c r="C90" s="67">
        <v>-0.80000000000000071</v>
      </c>
      <c r="D90" s="67">
        <f t="shared" si="3"/>
        <v>24.661764705882359</v>
      </c>
      <c r="E90" s="67">
        <f t="shared" si="4"/>
        <v>-0.98857142857142888</v>
      </c>
      <c r="F90" s="67">
        <v>17.899999999999999</v>
      </c>
      <c r="G90" s="67">
        <v>-0.40000000000000213</v>
      </c>
    </row>
    <row r="91" spans="1:7" ht="16">
      <c r="A91" s="67" t="s">
        <v>15</v>
      </c>
      <c r="B91" s="67">
        <v>49.6</v>
      </c>
      <c r="C91" s="67">
        <v>1.1000000000000014</v>
      </c>
      <c r="D91" s="67">
        <f t="shared" si="3"/>
        <v>27.176470588235301</v>
      </c>
      <c r="E91" s="67">
        <f t="shared" si="4"/>
        <v>-0.80571428571428605</v>
      </c>
      <c r="F91" s="67">
        <v>17.899999999999999</v>
      </c>
      <c r="G91" s="67">
        <v>-0.40000000000000213</v>
      </c>
    </row>
    <row r="92" spans="1:7" ht="16">
      <c r="A92" s="67" t="s">
        <v>19</v>
      </c>
      <c r="B92" s="67">
        <v>31.7</v>
      </c>
      <c r="C92" s="67">
        <v>-0.19999999999999929</v>
      </c>
      <c r="D92" s="67">
        <f t="shared" si="3"/>
        <v>29.691176470588243</v>
      </c>
      <c r="E92" s="67">
        <f t="shared" si="4"/>
        <v>-0.62285714285714322</v>
      </c>
      <c r="F92" s="67">
        <v>17.899999999999999</v>
      </c>
      <c r="G92" s="67">
        <v>-0.40000000000000213</v>
      </c>
    </row>
    <row r="93" spans="1:7" ht="16">
      <c r="A93" s="67" t="s">
        <v>12</v>
      </c>
      <c r="B93" s="67">
        <v>11.5</v>
      </c>
      <c r="C93" s="67">
        <v>0.30000000000000071</v>
      </c>
      <c r="D93" s="67">
        <f t="shared" si="3"/>
        <v>32.205882352941181</v>
      </c>
      <c r="E93" s="67">
        <f t="shared" si="4"/>
        <v>-0.44000000000000039</v>
      </c>
      <c r="F93" s="67">
        <v>17.899999999999999</v>
      </c>
      <c r="G93" s="67">
        <v>-0.40000000000000213</v>
      </c>
    </row>
    <row r="94" spans="1:7" ht="16">
      <c r="A94" s="67" t="s">
        <v>164</v>
      </c>
      <c r="B94" s="67">
        <v>66.900000000000006</v>
      </c>
      <c r="C94" s="67">
        <v>2</v>
      </c>
      <c r="D94" s="67">
        <f t="shared" si="3"/>
        <v>34.720588235294123</v>
      </c>
      <c r="E94" s="67">
        <f t="shared" si="4"/>
        <v>-0.25714285714285756</v>
      </c>
      <c r="F94" s="67">
        <v>17.899999999999999</v>
      </c>
      <c r="G94" s="67">
        <v>-0.40000000000000213</v>
      </c>
    </row>
    <row r="95" spans="1:7" ht="16">
      <c r="A95" s="67" t="s">
        <v>167</v>
      </c>
      <c r="B95" s="67">
        <v>35.1</v>
      </c>
      <c r="C95" s="67">
        <v>0.89999999999999858</v>
      </c>
      <c r="D95" s="67">
        <f t="shared" si="3"/>
        <v>37.235294117647065</v>
      </c>
      <c r="E95" s="67">
        <f t="shared" si="4"/>
        <v>-7.4285714285714705E-2</v>
      </c>
      <c r="F95" s="67">
        <v>17.899999999999999</v>
      </c>
      <c r="G95" s="67">
        <v>-0.40000000000000213</v>
      </c>
    </row>
    <row r="96" spans="1:7" ht="16">
      <c r="A96" s="67" t="s">
        <v>25</v>
      </c>
      <c r="B96" s="67">
        <v>22.2</v>
      </c>
      <c r="C96" s="67">
        <v>-2.4000000000000021</v>
      </c>
      <c r="D96" s="67">
        <f t="shared" si="3"/>
        <v>39.750000000000007</v>
      </c>
      <c r="E96" s="67">
        <f t="shared" si="4"/>
        <v>0.10857142857142815</v>
      </c>
      <c r="F96" s="67">
        <v>17.899999999999999</v>
      </c>
      <c r="G96" s="67">
        <v>-0.40000000000000213</v>
      </c>
    </row>
    <row r="97" spans="1:7" ht="16">
      <c r="A97" s="67" t="s">
        <v>13</v>
      </c>
      <c r="B97" s="67">
        <v>52.3</v>
      </c>
      <c r="C97" s="67">
        <v>1.1999999999999957</v>
      </c>
      <c r="D97" s="67">
        <f t="shared" si="3"/>
        <v>42.264705882352949</v>
      </c>
      <c r="E97" s="67">
        <f t="shared" si="4"/>
        <v>0.29142857142857104</v>
      </c>
      <c r="F97" s="67">
        <v>17.899999999999999</v>
      </c>
      <c r="G97" s="67">
        <v>-0.40000000000000213</v>
      </c>
    </row>
    <row r="98" spans="1:7" ht="16">
      <c r="A98" s="67" t="s">
        <v>17</v>
      </c>
      <c r="B98" s="67">
        <v>32.799999999999997</v>
      </c>
      <c r="C98" s="67">
        <v>-1.1000000000000014</v>
      </c>
      <c r="D98" s="67">
        <f t="shared" si="3"/>
        <v>44.779411764705891</v>
      </c>
      <c r="E98" s="67">
        <f t="shared" si="4"/>
        <v>0.47428571428571387</v>
      </c>
      <c r="F98" s="67">
        <v>17.899999999999999</v>
      </c>
      <c r="G98" s="67">
        <v>-0.40000000000000213</v>
      </c>
    </row>
    <row r="99" spans="1:7" ht="16">
      <c r="A99" s="67" t="s">
        <v>30</v>
      </c>
      <c r="B99" s="67">
        <v>13.8</v>
      </c>
      <c r="C99" s="67">
        <v>-0.59999999999999964</v>
      </c>
      <c r="D99" s="67">
        <f t="shared" si="3"/>
        <v>47.294117647058833</v>
      </c>
      <c r="E99" s="67">
        <f t="shared" si="4"/>
        <v>0.6571428571428567</v>
      </c>
      <c r="F99" s="67">
        <v>17.899999999999999</v>
      </c>
      <c r="G99" s="67">
        <v>-0.40000000000000213</v>
      </c>
    </row>
    <row r="100" spans="1:7" ht="16">
      <c r="A100" s="67" t="s">
        <v>33</v>
      </c>
      <c r="B100" s="67">
        <v>27.1</v>
      </c>
      <c r="C100" s="67">
        <v>-0.39999999999999858</v>
      </c>
      <c r="D100" s="67">
        <f t="shared" si="3"/>
        <v>49.808823529411775</v>
      </c>
      <c r="E100" s="67">
        <f t="shared" si="4"/>
        <v>0.83999999999999952</v>
      </c>
      <c r="F100" s="67">
        <v>17.899999999999999</v>
      </c>
      <c r="G100" s="67">
        <v>-0.40000000000000213</v>
      </c>
    </row>
    <row r="101" spans="1:7" ht="16">
      <c r="A101" s="67" t="s">
        <v>23</v>
      </c>
      <c r="B101" s="67">
        <v>25.5</v>
      </c>
      <c r="C101" s="67">
        <v>-1.1999999999999993</v>
      </c>
      <c r="D101" s="67">
        <f t="shared" si="3"/>
        <v>52.323529411764717</v>
      </c>
      <c r="E101" s="67">
        <f t="shared" si="4"/>
        <v>1.0228571428571425</v>
      </c>
      <c r="F101" s="67">
        <v>17.899999999999999</v>
      </c>
      <c r="G101" s="67">
        <v>-0.40000000000000213</v>
      </c>
    </row>
    <row r="102" spans="1:7" ht="16">
      <c r="A102" s="67" t="s">
        <v>169</v>
      </c>
      <c r="B102" s="67">
        <v>28.3</v>
      </c>
      <c r="C102" s="67">
        <v>1</v>
      </c>
      <c r="D102" s="67">
        <f t="shared" si="3"/>
        <v>54.838235294117659</v>
      </c>
      <c r="E102" s="67">
        <f t="shared" si="4"/>
        <v>1.2057142857142853</v>
      </c>
      <c r="F102" s="67">
        <v>17.899999999999999</v>
      </c>
      <c r="G102" s="67">
        <v>-0.40000000000000213</v>
      </c>
    </row>
    <row r="103" spans="1:7" ht="16">
      <c r="A103" s="67" t="s">
        <v>22</v>
      </c>
      <c r="B103" s="67">
        <v>12</v>
      </c>
      <c r="C103" s="67">
        <v>-2</v>
      </c>
      <c r="D103" s="67">
        <f t="shared" si="3"/>
        <v>57.352941176470601</v>
      </c>
      <c r="E103" s="67">
        <f t="shared" si="4"/>
        <v>1.3885714285714281</v>
      </c>
      <c r="F103" s="67">
        <v>17.899999999999999</v>
      </c>
      <c r="G103" s="67">
        <v>-0.40000000000000213</v>
      </c>
    </row>
    <row r="104" spans="1:7" ht="16">
      <c r="A104" s="67" t="s">
        <v>20</v>
      </c>
      <c r="B104" s="67">
        <v>12.4</v>
      </c>
      <c r="C104" s="67">
        <v>-1.5</v>
      </c>
      <c r="D104" s="67">
        <f t="shared" si="3"/>
        <v>59.867647058823543</v>
      </c>
      <c r="E104" s="67">
        <f t="shared" si="4"/>
        <v>1.571428571428571</v>
      </c>
      <c r="F104" s="67">
        <v>17.899999999999999</v>
      </c>
      <c r="G104" s="67">
        <v>-0.40000000000000213</v>
      </c>
    </row>
    <row r="105" spans="1:7" ht="16">
      <c r="A105" s="67" t="s">
        <v>170</v>
      </c>
      <c r="B105" s="67">
        <v>12.2</v>
      </c>
      <c r="C105" s="67">
        <v>0.59999999999999964</v>
      </c>
      <c r="D105" s="67">
        <f t="shared" si="3"/>
        <v>62.382352941176485</v>
      </c>
      <c r="E105" s="67">
        <f t="shared" si="4"/>
        <v>1.7542857142857138</v>
      </c>
      <c r="F105" s="67">
        <v>17.899999999999999</v>
      </c>
      <c r="G105" s="67">
        <v>-0.40000000000000213</v>
      </c>
    </row>
    <row r="106" spans="1:7" ht="16">
      <c r="A106" s="67" t="s">
        <v>24</v>
      </c>
      <c r="B106" s="67">
        <v>12.6</v>
      </c>
      <c r="C106" s="67">
        <v>0.19999999999999929</v>
      </c>
      <c r="D106" s="67">
        <f t="shared" si="3"/>
        <v>64.89705882352942</v>
      </c>
      <c r="E106" s="67">
        <f t="shared" si="4"/>
        <v>1.9371428571428566</v>
      </c>
      <c r="F106" s="67">
        <v>17.899999999999999</v>
      </c>
      <c r="G106" s="67">
        <v>-0.40000000000000213</v>
      </c>
    </row>
    <row r="107" spans="1:7" ht="16">
      <c r="A107" s="67" t="s">
        <v>31</v>
      </c>
      <c r="B107" s="67">
        <v>37.700000000000003</v>
      </c>
      <c r="C107" s="67">
        <v>-0.79999999999999716</v>
      </c>
      <c r="D107" s="67">
        <f t="shared" si="3"/>
        <v>67.411764705882362</v>
      </c>
      <c r="E107" s="67">
        <f t="shared" si="4"/>
        <v>2.1199999999999997</v>
      </c>
      <c r="F107" s="67">
        <v>17.899999999999999</v>
      </c>
      <c r="G107" s="67">
        <v>-0.40000000000000213</v>
      </c>
    </row>
    <row r="108" spans="1:7" ht="16">
      <c r="A108" s="67" t="s">
        <v>35</v>
      </c>
      <c r="B108" s="67">
        <v>18.3</v>
      </c>
      <c r="C108" s="67">
        <v>-1.3000000000000007</v>
      </c>
      <c r="D108" s="67">
        <f t="shared" si="3"/>
        <v>69.926470588235304</v>
      </c>
      <c r="E108" s="67">
        <f t="shared" si="4"/>
        <v>2.3028571428571425</v>
      </c>
      <c r="F108" s="67">
        <v>17.899999999999999</v>
      </c>
      <c r="G108" s="67">
        <v>-0.40000000000000213</v>
      </c>
    </row>
    <row r="109" spans="1:7" ht="16">
      <c r="A109" s="67" t="s">
        <v>41</v>
      </c>
      <c r="B109" s="67">
        <v>17.899999999999999</v>
      </c>
      <c r="C109" s="67">
        <v>-0.40000000000000213</v>
      </c>
      <c r="D109" s="67">
        <f t="shared" si="3"/>
        <v>72.441176470588246</v>
      </c>
      <c r="E109" s="67">
        <f t="shared" si="4"/>
        <v>2.4857142857142853</v>
      </c>
      <c r="F109" s="67">
        <v>17.899999999999999</v>
      </c>
      <c r="G109" s="67">
        <v>-0.40000000000000213</v>
      </c>
    </row>
    <row r="110" spans="1:7" ht="16">
      <c r="A110" s="67" t="s">
        <v>18</v>
      </c>
      <c r="B110" s="67">
        <v>11.2</v>
      </c>
      <c r="C110" s="67">
        <v>0.19999999999999929</v>
      </c>
      <c r="D110" s="67">
        <f t="shared" si="3"/>
        <v>74.955882352941188</v>
      </c>
      <c r="E110" s="67">
        <f t="shared" si="4"/>
        <v>2.6685714285714282</v>
      </c>
      <c r="F110" s="67">
        <v>17.899999999999999</v>
      </c>
      <c r="G110" s="67">
        <v>-0.40000000000000213</v>
      </c>
    </row>
    <row r="111" spans="1:7" ht="16">
      <c r="A111" s="67" t="s">
        <v>166</v>
      </c>
      <c r="B111" s="67">
        <v>65.400000000000006</v>
      </c>
      <c r="C111" s="67">
        <v>-0.29999999999999716</v>
      </c>
      <c r="D111" s="67">
        <f t="shared" si="3"/>
        <v>77.47058823529413</v>
      </c>
      <c r="E111" s="67">
        <f t="shared" si="4"/>
        <v>2.851428571428571</v>
      </c>
      <c r="F111" s="67">
        <v>17.899999999999999</v>
      </c>
      <c r="G111" s="67">
        <v>-0.40000000000000213</v>
      </c>
    </row>
    <row r="112" spans="1:7" ht="16">
      <c r="A112" s="67" t="s">
        <v>163</v>
      </c>
      <c r="B112" s="67">
        <v>76.2</v>
      </c>
      <c r="C112" s="67">
        <v>1.1000000000000085</v>
      </c>
      <c r="D112" s="67">
        <f t="shared" si="3"/>
        <v>79.985294117647072</v>
      </c>
      <c r="E112" s="67">
        <f t="shared" si="4"/>
        <v>3.0342857142857138</v>
      </c>
      <c r="F112" s="67">
        <v>17.899999999999999</v>
      </c>
      <c r="G112" s="67">
        <v>-0.40000000000000213</v>
      </c>
    </row>
  </sheetData>
  <mergeCells count="1">
    <mergeCell ref="L3:V3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4CB07-2889-5F43-8761-BC87CE391990}">
  <dimension ref="B4:M4"/>
  <sheetViews>
    <sheetView workbookViewId="0">
      <selection activeCell="B4" sqref="B4:M4"/>
    </sheetView>
  </sheetViews>
  <sheetFormatPr baseColWidth="10" defaultColWidth="10.83203125" defaultRowHeight="14"/>
  <cols>
    <col min="1" max="16384" width="10.83203125" style="28"/>
  </cols>
  <sheetData>
    <row r="4" spans="2:13" ht="15">
      <c r="B4" s="47" t="s">
        <v>212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</sheetData>
  <mergeCells count="1">
    <mergeCell ref="B4:M4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AF8F1-AB9A-4D84-A2D7-04F638706C80}">
  <dimension ref="A1:U40"/>
  <sheetViews>
    <sheetView topLeftCell="C1" zoomScaleNormal="100" workbookViewId="0">
      <selection activeCell="L2" sqref="L2:U2"/>
    </sheetView>
  </sheetViews>
  <sheetFormatPr baseColWidth="10" defaultColWidth="11.5" defaultRowHeight="14"/>
  <cols>
    <col min="1" max="1" width="30.5" style="28" bestFit="1" customWidth="1"/>
    <col min="2" max="2" width="8.33203125" style="28" bestFit="1" customWidth="1"/>
    <col min="3" max="3" width="6.5" style="28" bestFit="1" customWidth="1"/>
    <col min="4" max="4" width="4.6640625" style="28" bestFit="1" customWidth="1"/>
    <col min="5" max="5" width="7.6640625" style="28" bestFit="1" customWidth="1"/>
    <col min="6" max="6" width="9.5" style="28" bestFit="1" customWidth="1"/>
    <col min="7" max="7" width="11.5" style="28"/>
    <col min="8" max="8" width="16" style="28" bestFit="1" customWidth="1"/>
    <col min="9" max="9" width="7.5" style="28" bestFit="1" customWidth="1"/>
    <col min="10" max="10" width="5.83203125" style="28" bestFit="1" customWidth="1"/>
    <col min="11" max="20" width="11.5" style="28"/>
    <col min="21" max="21" width="13.1640625" style="28" customWidth="1"/>
    <col min="22" max="16384" width="11.5" style="28"/>
  </cols>
  <sheetData>
    <row r="1" spans="1:21" ht="15">
      <c r="A1" s="23"/>
    </row>
    <row r="2" spans="1:21" ht="30" customHeight="1">
      <c r="A2" s="23"/>
      <c r="L2" s="88" t="s">
        <v>213</v>
      </c>
      <c r="M2" s="88"/>
      <c r="N2" s="88"/>
      <c r="O2" s="88"/>
      <c r="P2" s="88"/>
      <c r="Q2" s="88"/>
      <c r="R2" s="88"/>
      <c r="S2" s="88"/>
      <c r="T2" s="88"/>
      <c r="U2" s="88"/>
    </row>
    <row r="3" spans="1:21" ht="15">
      <c r="A3" s="72" t="s">
        <v>160</v>
      </c>
      <c r="B3" s="254"/>
      <c r="C3" s="254"/>
      <c r="D3" s="255"/>
      <c r="E3" s="255"/>
      <c r="F3" s="255"/>
      <c r="G3" s="255"/>
      <c r="H3" s="255"/>
      <c r="I3" s="255"/>
      <c r="J3" s="255"/>
    </row>
    <row r="4" spans="1:21" ht="16">
      <c r="A4" s="256" t="s">
        <v>161</v>
      </c>
      <c r="B4" s="257">
        <v>2020</v>
      </c>
      <c r="C4" s="257"/>
      <c r="D4" s="255"/>
      <c r="E4" s="255"/>
      <c r="F4" s="255"/>
      <c r="G4" s="255"/>
      <c r="H4" s="255"/>
      <c r="I4" s="255"/>
      <c r="J4" s="255"/>
    </row>
    <row r="5" spans="1:21" ht="16">
      <c r="A5" s="256"/>
      <c r="B5" s="256" t="s">
        <v>4</v>
      </c>
      <c r="C5" s="256" t="s">
        <v>5</v>
      </c>
      <c r="D5" s="258" t="s">
        <v>40</v>
      </c>
      <c r="E5" s="258" t="s">
        <v>10</v>
      </c>
      <c r="F5" s="258" t="s">
        <v>11</v>
      </c>
      <c r="G5" s="255"/>
      <c r="H5" s="55"/>
      <c r="I5" s="55" t="s">
        <v>4</v>
      </c>
      <c r="J5" s="55" t="s">
        <v>5</v>
      </c>
    </row>
    <row r="6" spans="1:21" ht="16">
      <c r="A6" s="259" t="s">
        <v>162</v>
      </c>
      <c r="B6" s="259">
        <v>38.5</v>
      </c>
      <c r="C6" s="259">
        <v>39.6</v>
      </c>
      <c r="D6" s="55">
        <v>0</v>
      </c>
      <c r="E6" s="259">
        <v>17.899999999999999</v>
      </c>
      <c r="F6" s="259">
        <v>18.3</v>
      </c>
      <c r="G6" s="260"/>
      <c r="H6" s="55" t="s">
        <v>163</v>
      </c>
      <c r="I6" s="55">
        <v>75.099999999999994</v>
      </c>
      <c r="J6" s="55">
        <v>76.2</v>
      </c>
    </row>
    <row r="7" spans="1:21" ht="16">
      <c r="A7" s="259" t="s">
        <v>16</v>
      </c>
      <c r="B7" s="259">
        <v>14.3</v>
      </c>
      <c r="C7" s="259">
        <v>15.4</v>
      </c>
      <c r="D7" s="89">
        <f>+D6+(82.5/34)</f>
        <v>2.4264705882352939</v>
      </c>
      <c r="E7" s="259">
        <v>17.899999999999999</v>
      </c>
      <c r="F7" s="259">
        <v>18.3</v>
      </c>
      <c r="G7" s="260"/>
      <c r="H7" s="55" t="s">
        <v>164</v>
      </c>
      <c r="I7" s="55">
        <v>64.900000000000006</v>
      </c>
      <c r="J7" s="55">
        <v>66.900000000000006</v>
      </c>
    </row>
    <row r="8" spans="1:21" ht="16">
      <c r="A8" s="259" t="s">
        <v>165</v>
      </c>
      <c r="B8" s="259">
        <v>26.3</v>
      </c>
      <c r="C8" s="259">
        <v>25.8</v>
      </c>
      <c r="D8" s="89">
        <f t="shared" ref="D8:D39" si="0">+D7+(82.5/34)</f>
        <v>4.8529411764705879</v>
      </c>
      <c r="E8" s="259">
        <v>17.899999999999999</v>
      </c>
      <c r="F8" s="259">
        <v>18.3</v>
      </c>
      <c r="G8" s="260"/>
      <c r="H8" s="55" t="s">
        <v>166</v>
      </c>
      <c r="I8" s="55">
        <v>65.7</v>
      </c>
      <c r="J8" s="55">
        <v>65.400000000000006</v>
      </c>
    </row>
    <row r="9" spans="1:21" ht="16">
      <c r="A9" s="259" t="s">
        <v>28</v>
      </c>
      <c r="B9" s="259">
        <v>14.9</v>
      </c>
      <c r="C9" s="259">
        <v>13.4</v>
      </c>
      <c r="D9" s="89">
        <f t="shared" si="0"/>
        <v>7.2794117647058822</v>
      </c>
      <c r="E9" s="259">
        <v>17.899999999999999</v>
      </c>
      <c r="F9" s="259">
        <v>18.3</v>
      </c>
      <c r="G9" s="260"/>
      <c r="H9" s="55" t="s">
        <v>13</v>
      </c>
      <c r="I9" s="55">
        <v>51.1</v>
      </c>
      <c r="J9" s="55">
        <v>52.3</v>
      </c>
    </row>
    <row r="10" spans="1:21" ht="16">
      <c r="A10" s="259" t="s">
        <v>26</v>
      </c>
      <c r="B10" s="259">
        <v>7.4</v>
      </c>
      <c r="C10" s="259">
        <v>7.7</v>
      </c>
      <c r="D10" s="89">
        <f t="shared" si="0"/>
        <v>9.7058823529411757</v>
      </c>
      <c r="E10" s="259">
        <v>17.899999999999999</v>
      </c>
      <c r="F10" s="259">
        <v>18.3</v>
      </c>
      <c r="G10" s="260"/>
      <c r="H10" s="55" t="s">
        <v>15</v>
      </c>
      <c r="I10" s="55">
        <v>48.5</v>
      </c>
      <c r="J10" s="55">
        <v>49.6</v>
      </c>
    </row>
    <row r="11" spans="1:21" ht="16">
      <c r="A11" s="259" t="s">
        <v>29</v>
      </c>
      <c r="B11" s="259">
        <v>28.9</v>
      </c>
      <c r="C11" s="259">
        <v>27.3</v>
      </c>
      <c r="D11" s="89">
        <f t="shared" si="0"/>
        <v>12.132352941176469</v>
      </c>
      <c r="E11" s="259">
        <v>17.899999999999999</v>
      </c>
      <c r="F11" s="259">
        <v>18.3</v>
      </c>
      <c r="G11" s="260"/>
      <c r="H11" s="55" t="s">
        <v>162</v>
      </c>
      <c r="I11" s="55">
        <v>38.5</v>
      </c>
      <c r="J11" s="55">
        <v>39.6</v>
      </c>
    </row>
    <row r="12" spans="1:21" ht="16">
      <c r="A12" s="259" t="s">
        <v>32</v>
      </c>
      <c r="B12" s="259">
        <v>11.6</v>
      </c>
      <c r="C12" s="259">
        <v>11.7</v>
      </c>
      <c r="D12" s="89">
        <f t="shared" si="0"/>
        <v>14.558823529411763</v>
      </c>
      <c r="E12" s="259">
        <v>17.899999999999999</v>
      </c>
      <c r="F12" s="259">
        <v>18.3</v>
      </c>
      <c r="G12" s="260"/>
      <c r="H12" s="55" t="s">
        <v>31</v>
      </c>
      <c r="I12" s="55">
        <v>38.5</v>
      </c>
      <c r="J12" s="55">
        <v>37.700000000000003</v>
      </c>
    </row>
    <row r="13" spans="1:21" ht="16">
      <c r="A13" s="259" t="s">
        <v>14</v>
      </c>
      <c r="B13" s="259">
        <v>15.1</v>
      </c>
      <c r="C13" s="259">
        <v>14</v>
      </c>
      <c r="D13" s="89">
        <f t="shared" si="0"/>
        <v>16.985294117647058</v>
      </c>
      <c r="E13" s="259">
        <v>17.899999999999999</v>
      </c>
      <c r="F13" s="259">
        <v>18.3</v>
      </c>
      <c r="G13" s="260"/>
      <c r="H13" s="55" t="s">
        <v>167</v>
      </c>
      <c r="I13" s="55">
        <v>34.200000000000003</v>
      </c>
      <c r="J13" s="55">
        <v>35.1</v>
      </c>
    </row>
    <row r="14" spans="1:21" ht="16">
      <c r="A14" s="259" t="s">
        <v>36</v>
      </c>
      <c r="B14" s="259">
        <v>26.4</v>
      </c>
      <c r="C14" s="259">
        <v>25.8</v>
      </c>
      <c r="D14" s="89">
        <f t="shared" si="0"/>
        <v>19.411764705882351</v>
      </c>
      <c r="E14" s="259">
        <v>17.899999999999999</v>
      </c>
      <c r="F14" s="259">
        <v>18.3</v>
      </c>
      <c r="G14" s="260"/>
      <c r="H14" s="55" t="s">
        <v>17</v>
      </c>
      <c r="I14" s="55">
        <v>33.9</v>
      </c>
      <c r="J14" s="55">
        <v>32.799999999999997</v>
      </c>
    </row>
    <row r="15" spans="1:21" ht="16">
      <c r="A15" s="259" t="s">
        <v>168</v>
      </c>
      <c r="B15" s="259">
        <v>19.3</v>
      </c>
      <c r="C15" s="259">
        <v>19.8</v>
      </c>
      <c r="D15" s="89">
        <f t="shared" si="0"/>
        <v>21.838235294117645</v>
      </c>
      <c r="E15" s="259">
        <v>17.899999999999999</v>
      </c>
      <c r="F15" s="259">
        <v>18.3</v>
      </c>
      <c r="G15" s="260"/>
      <c r="H15" s="55" t="s">
        <v>19</v>
      </c>
      <c r="I15" s="55">
        <v>31.9</v>
      </c>
      <c r="J15" s="55">
        <v>31.7</v>
      </c>
    </row>
    <row r="16" spans="1:21" ht="16">
      <c r="A16" s="259" t="s">
        <v>27</v>
      </c>
      <c r="B16" s="259">
        <v>28.7</v>
      </c>
      <c r="C16" s="259">
        <v>27.7</v>
      </c>
      <c r="D16" s="89">
        <f t="shared" si="0"/>
        <v>24.264705882352938</v>
      </c>
      <c r="E16" s="259">
        <v>17.899999999999999</v>
      </c>
      <c r="F16" s="259">
        <v>18.3</v>
      </c>
      <c r="G16" s="260"/>
      <c r="H16" s="55" t="s">
        <v>169</v>
      </c>
      <c r="I16" s="55">
        <v>27.3</v>
      </c>
      <c r="J16" s="55">
        <v>28.3</v>
      </c>
    </row>
    <row r="17" spans="1:10" ht="16">
      <c r="A17" s="259" t="s">
        <v>21</v>
      </c>
      <c r="B17" s="259">
        <v>27.6</v>
      </c>
      <c r="C17" s="259">
        <v>26.8</v>
      </c>
      <c r="D17" s="89">
        <f t="shared" si="0"/>
        <v>26.691176470588232</v>
      </c>
      <c r="E17" s="259">
        <v>17.899999999999999</v>
      </c>
      <c r="F17" s="259">
        <v>18.3</v>
      </c>
      <c r="G17" s="260"/>
      <c r="H17" s="55" t="s">
        <v>27</v>
      </c>
      <c r="I17" s="55">
        <v>28.7</v>
      </c>
      <c r="J17" s="55">
        <v>27.7</v>
      </c>
    </row>
    <row r="18" spans="1:10" ht="16">
      <c r="A18" s="259" t="s">
        <v>15</v>
      </c>
      <c r="B18" s="259">
        <v>48.5</v>
      </c>
      <c r="C18" s="259">
        <v>49.6</v>
      </c>
      <c r="D18" s="89">
        <f t="shared" si="0"/>
        <v>29.117647058823525</v>
      </c>
      <c r="E18" s="259">
        <v>17.899999999999999</v>
      </c>
      <c r="F18" s="259">
        <v>18.3</v>
      </c>
      <c r="G18" s="260"/>
      <c r="H18" s="55" t="s">
        <v>29</v>
      </c>
      <c r="I18" s="55">
        <v>28.9</v>
      </c>
      <c r="J18" s="55">
        <v>27.3</v>
      </c>
    </row>
    <row r="19" spans="1:10" ht="16">
      <c r="A19" s="259" t="s">
        <v>19</v>
      </c>
      <c r="B19" s="259">
        <v>31.9</v>
      </c>
      <c r="C19" s="259">
        <v>31.7</v>
      </c>
      <c r="D19" s="89">
        <f t="shared" si="0"/>
        <v>31.544117647058819</v>
      </c>
      <c r="E19" s="259">
        <v>17.899999999999999</v>
      </c>
      <c r="F19" s="259">
        <v>18.3</v>
      </c>
      <c r="G19" s="260"/>
      <c r="H19" s="55" t="s">
        <v>33</v>
      </c>
      <c r="I19" s="55">
        <v>27.5</v>
      </c>
      <c r="J19" s="55">
        <v>27.1</v>
      </c>
    </row>
    <row r="20" spans="1:10" ht="16">
      <c r="A20" s="259" t="s">
        <v>12</v>
      </c>
      <c r="B20" s="259">
        <v>11.2</v>
      </c>
      <c r="C20" s="259">
        <v>11.5</v>
      </c>
      <c r="D20" s="89">
        <f t="shared" si="0"/>
        <v>33.970588235294116</v>
      </c>
      <c r="E20" s="259">
        <v>17.899999999999999</v>
      </c>
      <c r="F20" s="259">
        <v>18.3</v>
      </c>
      <c r="G20" s="260"/>
      <c r="H20" s="55" t="s">
        <v>21</v>
      </c>
      <c r="I20" s="55">
        <v>27.6</v>
      </c>
      <c r="J20" s="55">
        <v>26.8</v>
      </c>
    </row>
    <row r="21" spans="1:10" ht="16">
      <c r="A21" s="259" t="s">
        <v>164</v>
      </c>
      <c r="B21" s="259">
        <v>64.900000000000006</v>
      </c>
      <c r="C21" s="259">
        <v>66.900000000000006</v>
      </c>
      <c r="D21" s="89">
        <f t="shared" si="0"/>
        <v>36.397058823529413</v>
      </c>
      <c r="E21" s="259">
        <v>17.899999999999999</v>
      </c>
      <c r="F21" s="259">
        <v>18.3</v>
      </c>
      <c r="G21" s="260"/>
      <c r="H21" s="55" t="s">
        <v>165</v>
      </c>
      <c r="I21" s="55">
        <v>26.3</v>
      </c>
      <c r="J21" s="55">
        <v>25.8</v>
      </c>
    </row>
    <row r="22" spans="1:10" ht="16">
      <c r="A22" s="259" t="s">
        <v>167</v>
      </c>
      <c r="B22" s="259">
        <v>34.200000000000003</v>
      </c>
      <c r="C22" s="259">
        <v>35.1</v>
      </c>
      <c r="D22" s="89">
        <f t="shared" si="0"/>
        <v>38.82352941176471</v>
      </c>
      <c r="E22" s="259">
        <v>17.899999999999999</v>
      </c>
      <c r="F22" s="259">
        <v>18.3</v>
      </c>
      <c r="G22" s="260"/>
      <c r="H22" s="55" t="s">
        <v>36</v>
      </c>
      <c r="I22" s="55">
        <v>26.4</v>
      </c>
      <c r="J22" s="55">
        <v>25.8</v>
      </c>
    </row>
    <row r="23" spans="1:10" ht="16">
      <c r="A23" s="259" t="s">
        <v>25</v>
      </c>
      <c r="B23" s="259">
        <v>24.6</v>
      </c>
      <c r="C23" s="259">
        <v>22.2</v>
      </c>
      <c r="D23" s="89">
        <f t="shared" si="0"/>
        <v>41.250000000000007</v>
      </c>
      <c r="E23" s="259">
        <v>17.899999999999999</v>
      </c>
      <c r="F23" s="259">
        <v>18.3</v>
      </c>
      <c r="G23" s="260"/>
      <c r="H23" s="55" t="s">
        <v>23</v>
      </c>
      <c r="I23" s="55">
        <v>26.7</v>
      </c>
      <c r="J23" s="55">
        <v>25.5</v>
      </c>
    </row>
    <row r="24" spans="1:10" ht="16">
      <c r="A24" s="259" t="s">
        <v>13</v>
      </c>
      <c r="B24" s="259">
        <v>51.1</v>
      </c>
      <c r="C24" s="259">
        <v>52.3</v>
      </c>
      <c r="D24" s="89">
        <f t="shared" si="0"/>
        <v>43.676470588235304</v>
      </c>
      <c r="E24" s="259">
        <v>17.899999999999999</v>
      </c>
      <c r="F24" s="259">
        <v>18.3</v>
      </c>
      <c r="G24" s="260"/>
      <c r="H24" s="55" t="s">
        <v>25</v>
      </c>
      <c r="I24" s="55">
        <v>24.6</v>
      </c>
      <c r="J24" s="55">
        <v>22.2</v>
      </c>
    </row>
    <row r="25" spans="1:10" ht="16">
      <c r="A25" s="259" t="s">
        <v>17</v>
      </c>
      <c r="B25" s="259">
        <v>33.9</v>
      </c>
      <c r="C25" s="259">
        <v>32.799999999999997</v>
      </c>
      <c r="D25" s="89">
        <f t="shared" si="0"/>
        <v>46.102941176470601</v>
      </c>
      <c r="E25" s="259">
        <v>17.899999999999999</v>
      </c>
      <c r="F25" s="259">
        <v>18.3</v>
      </c>
      <c r="G25" s="260"/>
      <c r="H25" s="55" t="s">
        <v>168</v>
      </c>
      <c r="I25" s="55">
        <v>19.3</v>
      </c>
      <c r="J25" s="55">
        <v>19.8</v>
      </c>
    </row>
    <row r="26" spans="1:10" ht="16">
      <c r="A26" s="259" t="s">
        <v>30</v>
      </c>
      <c r="B26" s="259">
        <v>14.4</v>
      </c>
      <c r="C26" s="259">
        <v>13.8</v>
      </c>
      <c r="D26" s="89">
        <f t="shared" si="0"/>
        <v>48.529411764705898</v>
      </c>
      <c r="E26" s="259">
        <v>17.899999999999999</v>
      </c>
      <c r="F26" s="259">
        <v>18.3</v>
      </c>
      <c r="G26" s="260"/>
      <c r="H26" s="55" t="s">
        <v>35</v>
      </c>
      <c r="I26" s="55">
        <v>19.600000000000001</v>
      </c>
      <c r="J26" s="55">
        <v>18.3</v>
      </c>
    </row>
    <row r="27" spans="1:10" ht="16">
      <c r="A27" s="259" t="s">
        <v>33</v>
      </c>
      <c r="B27" s="259">
        <v>27.5</v>
      </c>
      <c r="C27" s="259">
        <v>27.1</v>
      </c>
      <c r="D27" s="89">
        <f t="shared" si="0"/>
        <v>50.955882352941195</v>
      </c>
      <c r="E27" s="259">
        <v>17.899999999999999</v>
      </c>
      <c r="F27" s="259">
        <v>18.3</v>
      </c>
      <c r="G27" s="260"/>
      <c r="H27" s="55" t="s">
        <v>41</v>
      </c>
      <c r="I27" s="55">
        <v>18.3</v>
      </c>
      <c r="J27" s="55">
        <v>17.899999999999999</v>
      </c>
    </row>
    <row r="28" spans="1:10" ht="16">
      <c r="A28" s="259" t="s">
        <v>23</v>
      </c>
      <c r="B28" s="259">
        <v>26.7</v>
      </c>
      <c r="C28" s="259">
        <v>25.5</v>
      </c>
      <c r="D28" s="89">
        <f t="shared" si="0"/>
        <v>53.382352941176492</v>
      </c>
      <c r="E28" s="259">
        <v>17.899999999999999</v>
      </c>
      <c r="F28" s="259">
        <v>18.3</v>
      </c>
      <c r="G28" s="260"/>
      <c r="H28" s="55" t="s">
        <v>16</v>
      </c>
      <c r="I28" s="55">
        <v>14.3</v>
      </c>
      <c r="J28" s="55">
        <v>15.4</v>
      </c>
    </row>
    <row r="29" spans="1:10" ht="16">
      <c r="A29" s="259" t="s">
        <v>169</v>
      </c>
      <c r="B29" s="259">
        <v>27.3</v>
      </c>
      <c r="C29" s="259">
        <v>28.3</v>
      </c>
      <c r="D29" s="89">
        <f t="shared" si="0"/>
        <v>55.808823529411789</v>
      </c>
      <c r="E29" s="259">
        <v>17.899999999999999</v>
      </c>
      <c r="F29" s="259">
        <v>18.3</v>
      </c>
      <c r="G29" s="260"/>
      <c r="H29" s="55" t="s">
        <v>14</v>
      </c>
      <c r="I29" s="55">
        <v>15.1</v>
      </c>
      <c r="J29" s="55">
        <v>14</v>
      </c>
    </row>
    <row r="30" spans="1:10" ht="16">
      <c r="A30" s="259" t="s">
        <v>22</v>
      </c>
      <c r="B30" s="259">
        <v>14</v>
      </c>
      <c r="C30" s="259">
        <v>12</v>
      </c>
      <c r="D30" s="89">
        <f t="shared" si="0"/>
        <v>58.235294117647086</v>
      </c>
      <c r="E30" s="259">
        <v>17.899999999999999</v>
      </c>
      <c r="F30" s="259">
        <v>18.3</v>
      </c>
      <c r="G30" s="260"/>
      <c r="H30" s="55" t="s">
        <v>30</v>
      </c>
      <c r="I30" s="55">
        <v>14.4</v>
      </c>
      <c r="J30" s="55">
        <v>13.8</v>
      </c>
    </row>
    <row r="31" spans="1:10" ht="16">
      <c r="A31" s="259" t="s">
        <v>20</v>
      </c>
      <c r="B31" s="259">
        <v>13.9</v>
      </c>
      <c r="C31" s="259">
        <v>12.4</v>
      </c>
      <c r="D31" s="89">
        <f t="shared" si="0"/>
        <v>60.661764705882383</v>
      </c>
      <c r="E31" s="259">
        <v>17.899999999999999</v>
      </c>
      <c r="F31" s="259">
        <v>18.3</v>
      </c>
      <c r="G31" s="260"/>
      <c r="H31" s="55" t="s">
        <v>28</v>
      </c>
      <c r="I31" s="55">
        <v>14.9</v>
      </c>
      <c r="J31" s="55">
        <v>13.4</v>
      </c>
    </row>
    <row r="32" spans="1:10" ht="16">
      <c r="A32" s="259" t="s">
        <v>170</v>
      </c>
      <c r="B32" s="259">
        <v>11.6</v>
      </c>
      <c r="C32" s="259">
        <v>12.2</v>
      </c>
      <c r="D32" s="89">
        <f t="shared" si="0"/>
        <v>63.08823529411768</v>
      </c>
      <c r="E32" s="259">
        <v>17.899999999999999</v>
      </c>
      <c r="F32" s="259">
        <v>18.3</v>
      </c>
      <c r="G32" s="260"/>
      <c r="H32" s="55" t="s">
        <v>24</v>
      </c>
      <c r="I32" s="55">
        <v>12.4</v>
      </c>
      <c r="J32" s="55">
        <v>12.6</v>
      </c>
    </row>
    <row r="33" spans="1:10" ht="16">
      <c r="A33" s="259" t="s">
        <v>24</v>
      </c>
      <c r="B33" s="259">
        <v>12.4</v>
      </c>
      <c r="C33" s="259">
        <v>12.6</v>
      </c>
      <c r="D33" s="89">
        <f t="shared" si="0"/>
        <v>65.51470588235297</v>
      </c>
      <c r="E33" s="259">
        <v>17.899999999999999</v>
      </c>
      <c r="F33" s="259">
        <v>18.3</v>
      </c>
      <c r="G33" s="260"/>
      <c r="H33" s="55" t="s">
        <v>20</v>
      </c>
      <c r="I33" s="55">
        <v>13.9</v>
      </c>
      <c r="J33" s="55">
        <v>12.4</v>
      </c>
    </row>
    <row r="34" spans="1:10" ht="16">
      <c r="A34" s="259" t="s">
        <v>31</v>
      </c>
      <c r="B34" s="259">
        <v>38.5</v>
      </c>
      <c r="C34" s="259">
        <v>37.700000000000003</v>
      </c>
      <c r="D34" s="89">
        <f t="shared" si="0"/>
        <v>67.94117647058826</v>
      </c>
      <c r="E34" s="259">
        <v>17.899999999999999</v>
      </c>
      <c r="F34" s="259">
        <v>18.3</v>
      </c>
      <c r="G34" s="260"/>
      <c r="H34" s="55" t="s">
        <v>170</v>
      </c>
      <c r="I34" s="55">
        <v>11.6</v>
      </c>
      <c r="J34" s="55">
        <v>12.2</v>
      </c>
    </row>
    <row r="35" spans="1:10" ht="16">
      <c r="A35" s="259" t="s">
        <v>35</v>
      </c>
      <c r="B35" s="259">
        <v>19.600000000000001</v>
      </c>
      <c r="C35" s="259">
        <v>18.3</v>
      </c>
      <c r="D35" s="89">
        <f t="shared" si="0"/>
        <v>70.36764705882355</v>
      </c>
      <c r="E35" s="259">
        <v>17.899999999999999</v>
      </c>
      <c r="F35" s="259">
        <v>18.3</v>
      </c>
      <c r="G35" s="260"/>
      <c r="H35" s="55" t="s">
        <v>22</v>
      </c>
      <c r="I35" s="55">
        <v>14</v>
      </c>
      <c r="J35" s="55">
        <v>12</v>
      </c>
    </row>
    <row r="36" spans="1:10" ht="16">
      <c r="A36" s="259" t="s">
        <v>41</v>
      </c>
      <c r="B36" s="259">
        <v>18.3</v>
      </c>
      <c r="C36" s="259">
        <v>17.899999999999999</v>
      </c>
      <c r="D36" s="89">
        <f t="shared" si="0"/>
        <v>72.79411764705884</v>
      </c>
      <c r="E36" s="259">
        <v>17.899999999999999</v>
      </c>
      <c r="F36" s="259">
        <v>18.3</v>
      </c>
      <c r="G36" s="260"/>
      <c r="H36" s="55" t="s">
        <v>32</v>
      </c>
      <c r="I36" s="55">
        <v>11.6</v>
      </c>
      <c r="J36" s="55">
        <v>11.7</v>
      </c>
    </row>
    <row r="37" spans="1:10" ht="16">
      <c r="A37" s="259" t="s">
        <v>18</v>
      </c>
      <c r="B37" s="259">
        <v>11</v>
      </c>
      <c r="C37" s="259">
        <v>11.2</v>
      </c>
      <c r="D37" s="89">
        <f t="shared" si="0"/>
        <v>75.22058823529413</v>
      </c>
      <c r="E37" s="259">
        <v>17.899999999999999</v>
      </c>
      <c r="F37" s="259">
        <v>18.3</v>
      </c>
      <c r="G37" s="260"/>
      <c r="H37" s="55" t="s">
        <v>12</v>
      </c>
      <c r="I37" s="55">
        <v>11.2</v>
      </c>
      <c r="J37" s="55">
        <v>11.5</v>
      </c>
    </row>
    <row r="38" spans="1:10" ht="16">
      <c r="A38" s="259" t="s">
        <v>166</v>
      </c>
      <c r="B38" s="259">
        <v>65.7</v>
      </c>
      <c r="C38" s="259">
        <v>65.400000000000006</v>
      </c>
      <c r="D38" s="89">
        <f t="shared" si="0"/>
        <v>77.64705882352942</v>
      </c>
      <c r="E38" s="259">
        <v>17.899999999999999</v>
      </c>
      <c r="F38" s="259">
        <v>18.3</v>
      </c>
      <c r="G38" s="260"/>
      <c r="H38" s="55" t="s">
        <v>18</v>
      </c>
      <c r="I38" s="55">
        <v>11</v>
      </c>
      <c r="J38" s="55">
        <v>11.2</v>
      </c>
    </row>
    <row r="39" spans="1:10" ht="16">
      <c r="A39" s="259" t="s">
        <v>163</v>
      </c>
      <c r="B39" s="259">
        <v>75.099999999999994</v>
      </c>
      <c r="C39" s="259">
        <v>76.2</v>
      </c>
      <c r="D39" s="89">
        <f t="shared" si="0"/>
        <v>80.07352941176471</v>
      </c>
      <c r="E39" s="259">
        <v>17.899999999999999</v>
      </c>
      <c r="F39" s="259">
        <v>18.3</v>
      </c>
      <c r="G39" s="260"/>
      <c r="H39" s="55" t="s">
        <v>26</v>
      </c>
      <c r="I39" s="55">
        <v>7.4</v>
      </c>
      <c r="J39" s="55">
        <v>7.7</v>
      </c>
    </row>
    <row r="40" spans="1:10">
      <c r="A40" s="255"/>
      <c r="B40" s="255"/>
      <c r="C40" s="255"/>
      <c r="D40" s="255"/>
      <c r="E40" s="255"/>
      <c r="F40" s="255"/>
      <c r="G40" s="255"/>
      <c r="H40" s="255"/>
      <c r="I40" s="55">
        <f>I6-I39</f>
        <v>67.699999999999989</v>
      </c>
      <c r="J40" s="55">
        <f>J6-J39</f>
        <v>68.5</v>
      </c>
    </row>
  </sheetData>
  <mergeCells count="2">
    <mergeCell ref="B4:C4"/>
    <mergeCell ref="L2:U2"/>
  </mergeCell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8CF7E-FFF8-D04B-BB84-A508119FB050}">
  <dimension ref="B3:G3"/>
  <sheetViews>
    <sheetView workbookViewId="0">
      <selection activeCell="B3" sqref="B3:G3"/>
    </sheetView>
  </sheetViews>
  <sheetFormatPr baseColWidth="10" defaultRowHeight="14"/>
  <cols>
    <col min="1" max="16384" width="10.83203125" style="28"/>
  </cols>
  <sheetData>
    <row r="3" spans="2:7" ht="29" customHeight="1">
      <c r="B3" s="88" t="s">
        <v>214</v>
      </c>
      <c r="C3" s="88"/>
      <c r="D3" s="88"/>
      <c r="E3" s="88"/>
      <c r="F3" s="88"/>
      <c r="G3" s="88"/>
    </row>
  </sheetData>
  <mergeCells count="1">
    <mergeCell ref="B3:G3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74C32-3097-4283-93CE-CB16125F2FC3}">
  <dimension ref="A1:J9"/>
  <sheetViews>
    <sheetView workbookViewId="0">
      <selection activeCell="A5" sqref="A5:J5"/>
    </sheetView>
  </sheetViews>
  <sheetFormatPr baseColWidth="10" defaultColWidth="11.5" defaultRowHeight="14"/>
  <cols>
    <col min="1" max="16384" width="11.5" style="28"/>
  </cols>
  <sheetData>
    <row r="1" spans="1:10" ht="15">
      <c r="A1" s="23"/>
    </row>
    <row r="2" spans="1:10" ht="16">
      <c r="A2" s="91"/>
      <c r="B2" s="62"/>
      <c r="C2" s="62"/>
      <c r="D2" s="62"/>
      <c r="E2" s="62"/>
      <c r="F2" s="62"/>
    </row>
    <row r="3" spans="1:10" ht="16">
      <c r="A3" s="91"/>
      <c r="B3" s="62"/>
      <c r="C3" s="62"/>
      <c r="D3" s="62"/>
      <c r="E3" s="62"/>
      <c r="F3" s="62"/>
    </row>
    <row r="4" spans="1:10" ht="16">
      <c r="A4" s="91"/>
      <c r="B4" s="62"/>
      <c r="C4" s="62"/>
      <c r="D4" s="62"/>
      <c r="E4" s="62"/>
      <c r="F4" s="62"/>
    </row>
    <row r="5" spans="1:10" ht="16">
      <c r="A5" s="94" t="s">
        <v>215</v>
      </c>
      <c r="B5" s="94"/>
      <c r="C5" s="94"/>
      <c r="D5" s="94"/>
      <c r="E5" s="94"/>
      <c r="F5" s="94"/>
      <c r="G5" s="94"/>
      <c r="H5" s="94"/>
      <c r="I5" s="94"/>
      <c r="J5" s="94"/>
    </row>
    <row r="6" spans="1:10">
      <c r="A6" s="48"/>
      <c r="B6" s="51">
        <v>2012</v>
      </c>
      <c r="C6" s="51">
        <v>2013</v>
      </c>
      <c r="D6" s="51">
        <v>2014</v>
      </c>
      <c r="E6" s="51">
        <v>2015</v>
      </c>
      <c r="F6" s="51">
        <v>2016</v>
      </c>
      <c r="G6" s="51">
        <v>2017</v>
      </c>
      <c r="H6" s="51">
        <v>2018</v>
      </c>
      <c r="I6" s="51">
        <v>2019</v>
      </c>
      <c r="J6" s="51">
        <v>2020</v>
      </c>
    </row>
    <row r="7" spans="1:10" ht="16">
      <c r="A7" s="48" t="s">
        <v>62</v>
      </c>
      <c r="B7" s="67">
        <v>24.9</v>
      </c>
      <c r="C7" s="67">
        <v>23</v>
      </c>
      <c r="D7" s="67">
        <v>20.6</v>
      </c>
      <c r="E7" s="67">
        <v>19.2</v>
      </c>
      <c r="F7" s="67">
        <v>17.5</v>
      </c>
      <c r="G7" s="67"/>
      <c r="H7" s="67">
        <v>18.100000000000001</v>
      </c>
      <c r="I7" s="67">
        <v>16.600000000000001</v>
      </c>
      <c r="J7" s="67">
        <v>17.2</v>
      </c>
    </row>
    <row r="8" spans="1:10" ht="16">
      <c r="A8" s="48" t="s">
        <v>63</v>
      </c>
      <c r="B8" s="67">
        <v>30</v>
      </c>
      <c r="C8" s="67">
        <v>27</v>
      </c>
      <c r="D8" s="67">
        <v>23.6</v>
      </c>
      <c r="E8" s="67">
        <v>21</v>
      </c>
      <c r="F8" s="67">
        <v>17.899999999999999</v>
      </c>
      <c r="G8" s="67"/>
      <c r="H8" s="67">
        <v>21</v>
      </c>
      <c r="I8" s="67">
        <v>18.899999999999999</v>
      </c>
      <c r="J8" s="67">
        <v>19.600000000000001</v>
      </c>
    </row>
    <row r="9" spans="1:10" ht="16">
      <c r="A9" s="48" t="s">
        <v>6</v>
      </c>
      <c r="B9" s="67">
        <f>B8-B7</f>
        <v>5.1000000000000014</v>
      </c>
      <c r="C9" s="67">
        <f t="shared" ref="C9:J9" si="0">C8-C7</f>
        <v>4</v>
      </c>
      <c r="D9" s="67">
        <f t="shared" si="0"/>
        <v>3</v>
      </c>
      <c r="E9" s="67">
        <f t="shared" si="0"/>
        <v>1.8000000000000007</v>
      </c>
      <c r="F9" s="67">
        <f t="shared" si="0"/>
        <v>0.39999999999999858</v>
      </c>
      <c r="G9" s="67"/>
      <c r="H9" s="67">
        <f t="shared" si="0"/>
        <v>2.8999999999999986</v>
      </c>
      <c r="I9" s="67">
        <f t="shared" si="0"/>
        <v>2.2999999999999972</v>
      </c>
      <c r="J9" s="67">
        <f t="shared" si="0"/>
        <v>2.4000000000000021</v>
      </c>
    </row>
  </sheetData>
  <mergeCells count="1">
    <mergeCell ref="A5:J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2D52F-A8ED-496C-8AAC-08873C678105}">
  <dimension ref="A1:J13"/>
  <sheetViews>
    <sheetView topLeftCell="I1" workbookViewId="0">
      <selection activeCell="I3" sqref="I3:J3"/>
    </sheetView>
  </sheetViews>
  <sheetFormatPr baseColWidth="10" defaultColWidth="11.5" defaultRowHeight="16"/>
  <cols>
    <col min="1" max="8" width="0" style="9" hidden="1" customWidth="1"/>
    <col min="9" max="9" width="18.1640625" style="9" customWidth="1"/>
    <col min="10" max="10" width="22.5" style="9" customWidth="1"/>
    <col min="11" max="256" width="11.5" style="9"/>
    <col min="257" max="264" width="0" style="9" hidden="1" customWidth="1"/>
    <col min="265" max="512" width="11.5" style="9"/>
    <col min="513" max="520" width="0" style="9" hidden="1" customWidth="1"/>
    <col min="521" max="768" width="11.5" style="9"/>
    <col min="769" max="776" width="0" style="9" hidden="1" customWidth="1"/>
    <col min="777" max="1024" width="11.5" style="9"/>
    <col min="1025" max="1032" width="0" style="9" hidden="1" customWidth="1"/>
    <col min="1033" max="1280" width="11.5" style="9"/>
    <col min="1281" max="1288" width="0" style="9" hidden="1" customWidth="1"/>
    <col min="1289" max="1536" width="11.5" style="9"/>
    <col min="1537" max="1544" width="0" style="9" hidden="1" customWidth="1"/>
    <col min="1545" max="1792" width="11.5" style="9"/>
    <col min="1793" max="1800" width="0" style="9" hidden="1" customWidth="1"/>
    <col min="1801" max="2048" width="11.5" style="9"/>
    <col min="2049" max="2056" width="0" style="9" hidden="1" customWidth="1"/>
    <col min="2057" max="2304" width="11.5" style="9"/>
    <col min="2305" max="2312" width="0" style="9" hidden="1" customWidth="1"/>
    <col min="2313" max="2560" width="11.5" style="9"/>
    <col min="2561" max="2568" width="0" style="9" hidden="1" customWidth="1"/>
    <col min="2569" max="2816" width="11.5" style="9"/>
    <col min="2817" max="2824" width="0" style="9" hidden="1" customWidth="1"/>
    <col min="2825" max="3072" width="11.5" style="9"/>
    <col min="3073" max="3080" width="0" style="9" hidden="1" customWidth="1"/>
    <col min="3081" max="3328" width="11.5" style="9"/>
    <col min="3329" max="3336" width="0" style="9" hidden="1" customWidth="1"/>
    <col min="3337" max="3584" width="11.5" style="9"/>
    <col min="3585" max="3592" width="0" style="9" hidden="1" customWidth="1"/>
    <col min="3593" max="3840" width="11.5" style="9"/>
    <col min="3841" max="3848" width="0" style="9" hidden="1" customWidth="1"/>
    <col min="3849" max="4096" width="11.5" style="9"/>
    <col min="4097" max="4104" width="0" style="9" hidden="1" customWidth="1"/>
    <col min="4105" max="4352" width="11.5" style="9"/>
    <col min="4353" max="4360" width="0" style="9" hidden="1" customWidth="1"/>
    <col min="4361" max="4608" width="11.5" style="9"/>
    <col min="4609" max="4616" width="0" style="9" hidden="1" customWidth="1"/>
    <col min="4617" max="4864" width="11.5" style="9"/>
    <col min="4865" max="4872" width="0" style="9" hidden="1" customWidth="1"/>
    <col min="4873" max="5120" width="11.5" style="9"/>
    <col min="5121" max="5128" width="0" style="9" hidden="1" customWidth="1"/>
    <col min="5129" max="5376" width="11.5" style="9"/>
    <col min="5377" max="5384" width="0" style="9" hidden="1" customWidth="1"/>
    <col min="5385" max="5632" width="11.5" style="9"/>
    <col min="5633" max="5640" width="0" style="9" hidden="1" customWidth="1"/>
    <col min="5641" max="5888" width="11.5" style="9"/>
    <col min="5889" max="5896" width="0" style="9" hidden="1" customWidth="1"/>
    <col min="5897" max="6144" width="11.5" style="9"/>
    <col min="6145" max="6152" width="0" style="9" hidden="1" customWidth="1"/>
    <col min="6153" max="6400" width="11.5" style="9"/>
    <col min="6401" max="6408" width="0" style="9" hidden="1" customWidth="1"/>
    <col min="6409" max="6656" width="11.5" style="9"/>
    <col min="6657" max="6664" width="0" style="9" hidden="1" customWidth="1"/>
    <col min="6665" max="6912" width="11.5" style="9"/>
    <col min="6913" max="6920" width="0" style="9" hidden="1" customWidth="1"/>
    <col min="6921" max="7168" width="11.5" style="9"/>
    <col min="7169" max="7176" width="0" style="9" hidden="1" customWidth="1"/>
    <col min="7177" max="7424" width="11.5" style="9"/>
    <col min="7425" max="7432" width="0" style="9" hidden="1" customWidth="1"/>
    <col min="7433" max="7680" width="11.5" style="9"/>
    <col min="7681" max="7688" width="0" style="9" hidden="1" customWidth="1"/>
    <col min="7689" max="7936" width="11.5" style="9"/>
    <col min="7937" max="7944" width="0" style="9" hidden="1" customWidth="1"/>
    <col min="7945" max="8192" width="11.5" style="9"/>
    <col min="8193" max="8200" width="0" style="9" hidden="1" customWidth="1"/>
    <col min="8201" max="8448" width="11.5" style="9"/>
    <col min="8449" max="8456" width="0" style="9" hidden="1" customWidth="1"/>
    <col min="8457" max="8704" width="11.5" style="9"/>
    <col min="8705" max="8712" width="0" style="9" hidden="1" customWidth="1"/>
    <col min="8713" max="8960" width="11.5" style="9"/>
    <col min="8961" max="8968" width="0" style="9" hidden="1" customWidth="1"/>
    <col min="8969" max="9216" width="11.5" style="9"/>
    <col min="9217" max="9224" width="0" style="9" hidden="1" customWidth="1"/>
    <col min="9225" max="9472" width="11.5" style="9"/>
    <col min="9473" max="9480" width="0" style="9" hidden="1" customWidth="1"/>
    <col min="9481" max="9728" width="11.5" style="9"/>
    <col min="9729" max="9736" width="0" style="9" hidden="1" customWidth="1"/>
    <col min="9737" max="9984" width="11.5" style="9"/>
    <col min="9985" max="9992" width="0" style="9" hidden="1" customWidth="1"/>
    <col min="9993" max="10240" width="11.5" style="9"/>
    <col min="10241" max="10248" width="0" style="9" hidden="1" customWidth="1"/>
    <col min="10249" max="10496" width="11.5" style="9"/>
    <col min="10497" max="10504" width="0" style="9" hidden="1" customWidth="1"/>
    <col min="10505" max="10752" width="11.5" style="9"/>
    <col min="10753" max="10760" width="0" style="9" hidden="1" customWidth="1"/>
    <col min="10761" max="11008" width="11.5" style="9"/>
    <col min="11009" max="11016" width="0" style="9" hidden="1" customWidth="1"/>
    <col min="11017" max="11264" width="11.5" style="9"/>
    <col min="11265" max="11272" width="0" style="9" hidden="1" customWidth="1"/>
    <col min="11273" max="11520" width="11.5" style="9"/>
    <col min="11521" max="11528" width="0" style="9" hidden="1" customWidth="1"/>
    <col min="11529" max="11776" width="11.5" style="9"/>
    <col min="11777" max="11784" width="0" style="9" hidden="1" customWidth="1"/>
    <col min="11785" max="12032" width="11.5" style="9"/>
    <col min="12033" max="12040" width="0" style="9" hidden="1" customWidth="1"/>
    <col min="12041" max="12288" width="11.5" style="9"/>
    <col min="12289" max="12296" width="0" style="9" hidden="1" customWidth="1"/>
    <col min="12297" max="12544" width="11.5" style="9"/>
    <col min="12545" max="12552" width="0" style="9" hidden="1" customWidth="1"/>
    <col min="12553" max="12800" width="11.5" style="9"/>
    <col min="12801" max="12808" width="0" style="9" hidden="1" customWidth="1"/>
    <col min="12809" max="13056" width="11.5" style="9"/>
    <col min="13057" max="13064" width="0" style="9" hidden="1" customWidth="1"/>
    <col min="13065" max="13312" width="11.5" style="9"/>
    <col min="13313" max="13320" width="0" style="9" hidden="1" customWidth="1"/>
    <col min="13321" max="13568" width="11.5" style="9"/>
    <col min="13569" max="13576" width="0" style="9" hidden="1" customWidth="1"/>
    <col min="13577" max="13824" width="11.5" style="9"/>
    <col min="13825" max="13832" width="0" style="9" hidden="1" customWidth="1"/>
    <col min="13833" max="14080" width="11.5" style="9"/>
    <col min="14081" max="14088" width="0" style="9" hidden="1" customWidth="1"/>
    <col min="14089" max="14336" width="11.5" style="9"/>
    <col min="14337" max="14344" width="0" style="9" hidden="1" customWidth="1"/>
    <col min="14345" max="14592" width="11.5" style="9"/>
    <col min="14593" max="14600" width="0" style="9" hidden="1" customWidth="1"/>
    <col min="14601" max="14848" width="11.5" style="9"/>
    <col min="14849" max="14856" width="0" style="9" hidden="1" customWidth="1"/>
    <col min="14857" max="15104" width="11.5" style="9"/>
    <col min="15105" max="15112" width="0" style="9" hidden="1" customWidth="1"/>
    <col min="15113" max="15360" width="11.5" style="9"/>
    <col min="15361" max="15368" width="0" style="9" hidden="1" customWidth="1"/>
    <col min="15369" max="15616" width="11.5" style="9"/>
    <col min="15617" max="15624" width="0" style="9" hidden="1" customWidth="1"/>
    <col min="15625" max="15872" width="11.5" style="9"/>
    <col min="15873" max="15880" width="0" style="9" hidden="1" customWidth="1"/>
    <col min="15881" max="16128" width="11.5" style="9"/>
    <col min="16129" max="16136" width="0" style="9" hidden="1" customWidth="1"/>
    <col min="16137" max="16384" width="11.5" style="9"/>
  </cols>
  <sheetData>
    <row r="1" spans="1:10" s="9" customFormat="1">
      <c r="I1" s="23"/>
    </row>
    <row r="2" spans="1:10" s="9" customFormat="1">
      <c r="I2" s="30"/>
    </row>
    <row r="3" spans="1:10" s="9" customFormat="1" ht="35" customHeight="1">
      <c r="I3" s="36" t="s">
        <v>183</v>
      </c>
      <c r="J3" s="36"/>
    </row>
    <row r="4" spans="1:10" s="9" customFormat="1">
      <c r="A4" s="9" t="s">
        <v>54</v>
      </c>
      <c r="B4" s="9" t="s">
        <v>55</v>
      </c>
      <c r="C4" s="9" t="s">
        <v>56</v>
      </c>
      <c r="D4" s="9" t="s">
        <v>55</v>
      </c>
      <c r="E4" s="9" t="s">
        <v>56</v>
      </c>
      <c r="I4" s="11" t="s">
        <v>57</v>
      </c>
      <c r="J4" s="11" t="s">
        <v>58</v>
      </c>
    </row>
    <row r="5" spans="1:10" s="9" customFormat="1">
      <c r="A5" s="9">
        <v>2012</v>
      </c>
      <c r="B5" s="9">
        <v>3618751.0142426491</v>
      </c>
      <c r="C5" s="9">
        <v>11395582.899107456</v>
      </c>
      <c r="D5" s="9">
        <v>4376609.3263778687</v>
      </c>
      <c r="E5" s="9">
        <v>12205850.994667828</v>
      </c>
      <c r="G5" s="9">
        <f>C5/B5</f>
        <v>3.1490375696633506</v>
      </c>
      <c r="H5" s="9">
        <f>E5/D5</f>
        <v>2.7888829192733837</v>
      </c>
      <c r="I5" s="10">
        <v>2012</v>
      </c>
      <c r="J5" s="39">
        <f>(G5/H5)*100</f>
        <v>112.91393940925285</v>
      </c>
    </row>
    <row r="6" spans="1:10" s="9" customFormat="1">
      <c r="A6" s="9">
        <v>2013</v>
      </c>
      <c r="B6" s="9">
        <v>3409238.1395189762</v>
      </c>
      <c r="C6" s="9">
        <v>11595734.965824991</v>
      </c>
      <c r="D6" s="9">
        <v>4160458.938934952</v>
      </c>
      <c r="E6" s="9">
        <v>12378513.100646645</v>
      </c>
      <c r="G6" s="9">
        <f t="shared" ref="G6:G12" si="0">C6/B6</f>
        <v>3.4012686973697539</v>
      </c>
      <c r="H6" s="9">
        <f t="shared" ref="H6:H12" si="1">E6/D6</f>
        <v>2.9752758727659638</v>
      </c>
      <c r="I6" s="10">
        <v>2013</v>
      </c>
      <c r="J6" s="39">
        <f t="shared" ref="J6:J12" si="2">(G6/H6)*100</f>
        <v>114.31775885063612</v>
      </c>
    </row>
    <row r="7" spans="1:10" s="9" customFormat="1">
      <c r="A7" s="9">
        <v>2014</v>
      </c>
      <c r="B7" s="9">
        <v>3247784.7155777216</v>
      </c>
      <c r="C7" s="9">
        <v>11791473.244706154</v>
      </c>
      <c r="D7" s="9">
        <v>3984505.657787025</v>
      </c>
      <c r="E7" s="9">
        <v>12594946.478060007</v>
      </c>
      <c r="G7" s="9">
        <f t="shared" si="0"/>
        <v>3.6306203388880305</v>
      </c>
      <c r="H7" s="9">
        <f t="shared" si="1"/>
        <v>3.1609809496556669</v>
      </c>
      <c r="I7" s="10">
        <v>2014</v>
      </c>
      <c r="J7" s="39">
        <f t="shared" si="2"/>
        <v>114.85739385058686</v>
      </c>
    </row>
    <row r="8" spans="1:10" s="9" customFormat="1">
      <c r="A8" s="9">
        <v>2015</v>
      </c>
      <c r="B8" s="9">
        <v>3301712.2573866844</v>
      </c>
      <c r="C8" s="9">
        <v>12007330.994617462</v>
      </c>
      <c r="D8" s="9">
        <v>4084318.631962359</v>
      </c>
      <c r="E8" s="9">
        <v>12763112.787229836</v>
      </c>
      <c r="G8" s="9">
        <f t="shared" si="0"/>
        <v>3.6366981912958405</v>
      </c>
      <c r="H8" s="9">
        <f t="shared" si="1"/>
        <v>3.1249062419739881</v>
      </c>
      <c r="I8" s="10">
        <v>2015</v>
      </c>
      <c r="J8" s="39">
        <f t="shared" si="2"/>
        <v>116.37783375537552</v>
      </c>
    </row>
    <row r="9" spans="1:10" s="9" customFormat="1">
      <c r="A9" s="9">
        <v>2016</v>
      </c>
      <c r="B9" s="9">
        <v>3380464.5387020111</v>
      </c>
      <c r="C9" s="9">
        <v>12173632.719905734</v>
      </c>
      <c r="D9" s="9">
        <v>4193346.0326054096</v>
      </c>
      <c r="E9" s="9">
        <v>12960220.704998612</v>
      </c>
      <c r="G9" s="9">
        <f t="shared" si="0"/>
        <v>3.6011715492155449</v>
      </c>
      <c r="H9" s="9">
        <f t="shared" si="1"/>
        <v>3.0906633042506555</v>
      </c>
      <c r="I9" s="10">
        <v>2016</v>
      </c>
      <c r="J9" s="39">
        <f t="shared" si="2"/>
        <v>116.51775669846587</v>
      </c>
    </row>
    <row r="10" spans="1:10" s="9" customFormat="1">
      <c r="A10" s="9">
        <v>2017</v>
      </c>
      <c r="B10" s="9">
        <v>3322589.9734170437</v>
      </c>
      <c r="C10" s="9">
        <v>12406440.369749546</v>
      </c>
      <c r="D10" s="9">
        <v>4140559.1648738384</v>
      </c>
      <c r="E10" s="9">
        <v>13134341.569191933</v>
      </c>
      <c r="G10" s="9">
        <f t="shared" si="0"/>
        <v>3.733966715426646</v>
      </c>
      <c r="H10" s="9">
        <f t="shared" si="1"/>
        <v>3.1721178338945752</v>
      </c>
      <c r="I10" s="10">
        <v>2017</v>
      </c>
      <c r="J10" s="39">
        <f t="shared" si="2"/>
        <v>117.71210626316046</v>
      </c>
    </row>
    <row r="11" spans="1:10" s="9" customFormat="1">
      <c r="A11" s="9">
        <v>2018</v>
      </c>
      <c r="B11" s="9">
        <v>3397584.0477896496</v>
      </c>
      <c r="C11" s="9">
        <v>12613892.229718538</v>
      </c>
      <c r="D11" s="9">
        <v>4155914.4420036608</v>
      </c>
      <c r="E11" s="9">
        <v>13299466.186900403</v>
      </c>
      <c r="G11" s="9">
        <f t="shared" si="0"/>
        <v>3.7126063850943436</v>
      </c>
      <c r="H11" s="9">
        <f t="shared" si="1"/>
        <v>3.2001299286826579</v>
      </c>
      <c r="I11" s="10">
        <v>2018</v>
      </c>
      <c r="J11" s="39">
        <f t="shared" si="2"/>
        <v>116.01423904130819</v>
      </c>
    </row>
    <row r="12" spans="1:10" s="9" customFormat="1">
      <c r="A12" s="9">
        <v>2019</v>
      </c>
      <c r="B12" s="9">
        <v>3572854.2933727652</v>
      </c>
      <c r="C12" s="9">
        <v>12753683.313143285</v>
      </c>
      <c r="D12" s="9">
        <v>4367943.5100141065</v>
      </c>
      <c r="E12" s="9">
        <v>13447565.665695736</v>
      </c>
      <c r="G12" s="9">
        <f t="shared" si="0"/>
        <v>3.5696063331773433</v>
      </c>
      <c r="H12" s="9">
        <f t="shared" si="1"/>
        <v>3.0786949590500328</v>
      </c>
      <c r="I12" s="10">
        <v>2019</v>
      </c>
      <c r="J12" s="39">
        <f t="shared" si="2"/>
        <v>115.94543729265037</v>
      </c>
    </row>
    <row r="13" spans="1:10" s="9" customFormat="1">
      <c r="A13" s="9">
        <v>2020</v>
      </c>
      <c r="I13" s="10">
        <v>2020</v>
      </c>
      <c r="J13" s="39">
        <v>113.83610071377601</v>
      </c>
    </row>
  </sheetData>
  <mergeCells count="1">
    <mergeCell ref="I3:J3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1D1E8-E72D-4E8F-99BA-0DF4BB140F7D}">
  <dimension ref="A1:O102"/>
  <sheetViews>
    <sheetView workbookViewId="0">
      <selection activeCell="G4" sqref="G4:O4"/>
    </sheetView>
  </sheetViews>
  <sheetFormatPr baseColWidth="10" defaultColWidth="11.5" defaultRowHeight="16"/>
  <cols>
    <col min="1" max="1" width="11.5" style="262"/>
    <col min="2" max="2" width="26.1640625" style="262" bestFit="1" customWidth="1"/>
    <col min="3" max="257" width="11.5" style="262"/>
    <col min="258" max="258" width="26.1640625" style="262" bestFit="1" customWidth="1"/>
    <col min="259" max="513" width="11.5" style="262"/>
    <col min="514" max="514" width="26.1640625" style="262" bestFit="1" customWidth="1"/>
    <col min="515" max="769" width="11.5" style="262"/>
    <col min="770" max="770" width="26.1640625" style="262" bestFit="1" customWidth="1"/>
    <col min="771" max="1025" width="11.5" style="262"/>
    <col min="1026" max="1026" width="26.1640625" style="262" bestFit="1" customWidth="1"/>
    <col min="1027" max="1281" width="11.5" style="262"/>
    <col min="1282" max="1282" width="26.1640625" style="262" bestFit="1" customWidth="1"/>
    <col min="1283" max="1537" width="11.5" style="262"/>
    <col min="1538" max="1538" width="26.1640625" style="262" bestFit="1" customWidth="1"/>
    <col min="1539" max="1793" width="11.5" style="262"/>
    <col min="1794" max="1794" width="26.1640625" style="262" bestFit="1" customWidth="1"/>
    <col min="1795" max="2049" width="11.5" style="262"/>
    <col min="2050" max="2050" width="26.1640625" style="262" bestFit="1" customWidth="1"/>
    <col min="2051" max="2305" width="11.5" style="262"/>
    <col min="2306" max="2306" width="26.1640625" style="262" bestFit="1" customWidth="1"/>
    <col min="2307" max="2561" width="11.5" style="262"/>
    <col min="2562" max="2562" width="26.1640625" style="262" bestFit="1" customWidth="1"/>
    <col min="2563" max="2817" width="11.5" style="262"/>
    <col min="2818" max="2818" width="26.1640625" style="262" bestFit="1" customWidth="1"/>
    <col min="2819" max="3073" width="11.5" style="262"/>
    <col min="3074" max="3074" width="26.1640625" style="262" bestFit="1" customWidth="1"/>
    <col min="3075" max="3329" width="11.5" style="262"/>
    <col min="3330" max="3330" width="26.1640625" style="262" bestFit="1" customWidth="1"/>
    <col min="3331" max="3585" width="11.5" style="262"/>
    <col min="3586" max="3586" width="26.1640625" style="262" bestFit="1" customWidth="1"/>
    <col min="3587" max="3841" width="11.5" style="262"/>
    <col min="3842" max="3842" width="26.1640625" style="262" bestFit="1" customWidth="1"/>
    <col min="3843" max="4097" width="11.5" style="262"/>
    <col min="4098" max="4098" width="26.1640625" style="262" bestFit="1" customWidth="1"/>
    <col min="4099" max="4353" width="11.5" style="262"/>
    <col min="4354" max="4354" width="26.1640625" style="262" bestFit="1" customWidth="1"/>
    <col min="4355" max="4609" width="11.5" style="262"/>
    <col min="4610" max="4610" width="26.1640625" style="262" bestFit="1" customWidth="1"/>
    <col min="4611" max="4865" width="11.5" style="262"/>
    <col min="4866" max="4866" width="26.1640625" style="262" bestFit="1" customWidth="1"/>
    <col min="4867" max="5121" width="11.5" style="262"/>
    <col min="5122" max="5122" width="26.1640625" style="262" bestFit="1" customWidth="1"/>
    <col min="5123" max="5377" width="11.5" style="262"/>
    <col min="5378" max="5378" width="26.1640625" style="262" bestFit="1" customWidth="1"/>
    <col min="5379" max="5633" width="11.5" style="262"/>
    <col min="5634" max="5634" width="26.1640625" style="262" bestFit="1" customWidth="1"/>
    <col min="5635" max="5889" width="11.5" style="262"/>
    <col min="5890" max="5890" width="26.1640625" style="262" bestFit="1" customWidth="1"/>
    <col min="5891" max="6145" width="11.5" style="262"/>
    <col min="6146" max="6146" width="26.1640625" style="262" bestFit="1" customWidth="1"/>
    <col min="6147" max="6401" width="11.5" style="262"/>
    <col min="6402" max="6402" width="26.1640625" style="262" bestFit="1" customWidth="1"/>
    <col min="6403" max="6657" width="11.5" style="262"/>
    <col min="6658" max="6658" width="26.1640625" style="262" bestFit="1" customWidth="1"/>
    <col min="6659" max="6913" width="11.5" style="262"/>
    <col min="6914" max="6914" width="26.1640625" style="262" bestFit="1" customWidth="1"/>
    <col min="6915" max="7169" width="11.5" style="262"/>
    <col min="7170" max="7170" width="26.1640625" style="262" bestFit="1" customWidth="1"/>
    <col min="7171" max="7425" width="11.5" style="262"/>
    <col min="7426" max="7426" width="26.1640625" style="262" bestFit="1" customWidth="1"/>
    <col min="7427" max="7681" width="11.5" style="262"/>
    <col min="7682" max="7682" width="26.1640625" style="262" bestFit="1" customWidth="1"/>
    <col min="7683" max="7937" width="11.5" style="262"/>
    <col min="7938" max="7938" width="26.1640625" style="262" bestFit="1" customWidth="1"/>
    <col min="7939" max="8193" width="11.5" style="262"/>
    <col min="8194" max="8194" width="26.1640625" style="262" bestFit="1" customWidth="1"/>
    <col min="8195" max="8449" width="11.5" style="262"/>
    <col min="8450" max="8450" width="26.1640625" style="262" bestFit="1" customWidth="1"/>
    <col min="8451" max="8705" width="11.5" style="262"/>
    <col min="8706" max="8706" width="26.1640625" style="262" bestFit="1" customWidth="1"/>
    <col min="8707" max="8961" width="11.5" style="262"/>
    <col min="8962" max="8962" width="26.1640625" style="262" bestFit="1" customWidth="1"/>
    <col min="8963" max="9217" width="11.5" style="262"/>
    <col min="9218" max="9218" width="26.1640625" style="262" bestFit="1" customWidth="1"/>
    <col min="9219" max="9473" width="11.5" style="262"/>
    <col min="9474" max="9474" width="26.1640625" style="262" bestFit="1" customWidth="1"/>
    <col min="9475" max="9729" width="11.5" style="262"/>
    <col min="9730" max="9730" width="26.1640625" style="262" bestFit="1" customWidth="1"/>
    <col min="9731" max="9985" width="11.5" style="262"/>
    <col min="9986" max="9986" width="26.1640625" style="262" bestFit="1" customWidth="1"/>
    <col min="9987" max="10241" width="11.5" style="262"/>
    <col min="10242" max="10242" width="26.1640625" style="262" bestFit="1" customWidth="1"/>
    <col min="10243" max="10497" width="11.5" style="262"/>
    <col min="10498" max="10498" width="26.1640625" style="262" bestFit="1" customWidth="1"/>
    <col min="10499" max="10753" width="11.5" style="262"/>
    <col min="10754" max="10754" width="26.1640625" style="262" bestFit="1" customWidth="1"/>
    <col min="10755" max="11009" width="11.5" style="262"/>
    <col min="11010" max="11010" width="26.1640625" style="262" bestFit="1" customWidth="1"/>
    <col min="11011" max="11265" width="11.5" style="262"/>
    <col min="11266" max="11266" width="26.1640625" style="262" bestFit="1" customWidth="1"/>
    <col min="11267" max="11521" width="11.5" style="262"/>
    <col min="11522" max="11522" width="26.1640625" style="262" bestFit="1" customWidth="1"/>
    <col min="11523" max="11777" width="11.5" style="262"/>
    <col min="11778" max="11778" width="26.1640625" style="262" bestFit="1" customWidth="1"/>
    <col min="11779" max="12033" width="11.5" style="262"/>
    <col min="12034" max="12034" width="26.1640625" style="262" bestFit="1" customWidth="1"/>
    <col min="12035" max="12289" width="11.5" style="262"/>
    <col min="12290" max="12290" width="26.1640625" style="262" bestFit="1" customWidth="1"/>
    <col min="12291" max="12545" width="11.5" style="262"/>
    <col min="12546" max="12546" width="26.1640625" style="262" bestFit="1" customWidth="1"/>
    <col min="12547" max="12801" width="11.5" style="262"/>
    <col min="12802" max="12802" width="26.1640625" style="262" bestFit="1" customWidth="1"/>
    <col min="12803" max="13057" width="11.5" style="262"/>
    <col min="13058" max="13058" width="26.1640625" style="262" bestFit="1" customWidth="1"/>
    <col min="13059" max="13313" width="11.5" style="262"/>
    <col min="13314" max="13314" width="26.1640625" style="262" bestFit="1" customWidth="1"/>
    <col min="13315" max="13569" width="11.5" style="262"/>
    <col min="13570" max="13570" width="26.1640625" style="262" bestFit="1" customWidth="1"/>
    <col min="13571" max="13825" width="11.5" style="262"/>
    <col min="13826" max="13826" width="26.1640625" style="262" bestFit="1" customWidth="1"/>
    <col min="13827" max="14081" width="11.5" style="262"/>
    <col min="14082" max="14082" width="26.1640625" style="262" bestFit="1" customWidth="1"/>
    <col min="14083" max="14337" width="11.5" style="262"/>
    <col min="14338" max="14338" width="26.1640625" style="262" bestFit="1" customWidth="1"/>
    <col min="14339" max="14593" width="11.5" style="262"/>
    <col min="14594" max="14594" width="26.1640625" style="262" bestFit="1" customWidth="1"/>
    <col min="14595" max="14849" width="11.5" style="262"/>
    <col min="14850" max="14850" width="26.1640625" style="262" bestFit="1" customWidth="1"/>
    <col min="14851" max="15105" width="11.5" style="262"/>
    <col min="15106" max="15106" width="26.1640625" style="262" bestFit="1" customWidth="1"/>
    <col min="15107" max="15361" width="11.5" style="262"/>
    <col min="15362" max="15362" width="26.1640625" style="262" bestFit="1" customWidth="1"/>
    <col min="15363" max="15617" width="11.5" style="262"/>
    <col min="15618" max="15618" width="26.1640625" style="262" bestFit="1" customWidth="1"/>
    <col min="15619" max="15873" width="11.5" style="262"/>
    <col min="15874" max="15874" width="26.1640625" style="262" bestFit="1" customWidth="1"/>
    <col min="15875" max="16129" width="11.5" style="262"/>
    <col min="16130" max="16130" width="26.1640625" style="262" bestFit="1" customWidth="1"/>
    <col min="16131" max="16384" width="11.5" style="262"/>
  </cols>
  <sheetData>
    <row r="1" spans="1:15">
      <c r="A1" s="261"/>
    </row>
    <row r="4" spans="1:15" ht="30" customHeight="1">
      <c r="G4" s="263" t="s">
        <v>216</v>
      </c>
      <c r="H4" s="263"/>
      <c r="I4" s="263"/>
      <c r="J4" s="263"/>
      <c r="K4" s="263"/>
      <c r="L4" s="263"/>
      <c r="M4" s="263"/>
      <c r="N4" s="263"/>
      <c r="O4" s="263"/>
    </row>
    <row r="9" spans="1:15">
      <c r="D9" s="264" t="s">
        <v>4</v>
      </c>
      <c r="E9" s="264" t="s">
        <v>5</v>
      </c>
    </row>
    <row r="10" spans="1:15">
      <c r="B10" s="265" t="s">
        <v>3</v>
      </c>
      <c r="C10" s="266">
        <v>2019</v>
      </c>
      <c r="D10" s="267">
        <v>16.600000000000001</v>
      </c>
      <c r="E10" s="267">
        <v>18.899999999999999</v>
      </c>
      <c r="F10" s="268"/>
    </row>
    <row r="11" spans="1:15">
      <c r="B11" s="265"/>
      <c r="C11" s="266">
        <v>2020</v>
      </c>
      <c r="D11" s="267">
        <v>17.2</v>
      </c>
      <c r="E11" s="267">
        <v>19.600000000000001</v>
      </c>
      <c r="F11" s="268"/>
    </row>
    <row r="12" spans="1:15">
      <c r="B12" s="265" t="s">
        <v>1</v>
      </c>
      <c r="C12" s="266">
        <v>2019</v>
      </c>
      <c r="D12" s="267">
        <v>10.6</v>
      </c>
      <c r="E12" s="267">
        <v>14.8</v>
      </c>
      <c r="F12" s="268"/>
    </row>
    <row r="13" spans="1:15">
      <c r="B13" s="265"/>
      <c r="C13" s="266">
        <v>2020</v>
      </c>
      <c r="D13" s="267">
        <v>10.5</v>
      </c>
      <c r="E13" s="267">
        <v>15.2</v>
      </c>
      <c r="F13" s="268"/>
    </row>
    <row r="14" spans="1:15">
      <c r="B14" s="269" t="s">
        <v>2</v>
      </c>
      <c r="C14" s="266">
        <v>2019</v>
      </c>
      <c r="D14" s="267">
        <v>33</v>
      </c>
      <c r="E14" s="267">
        <v>38.799999999999997</v>
      </c>
      <c r="F14" s="268"/>
    </row>
    <row r="15" spans="1:15">
      <c r="B15" s="269"/>
      <c r="C15" s="266">
        <v>2020</v>
      </c>
      <c r="D15" s="267">
        <v>35.9</v>
      </c>
      <c r="E15" s="267">
        <v>39.9</v>
      </c>
      <c r="F15" s="268"/>
    </row>
    <row r="18" spans="2:5">
      <c r="B18" s="270"/>
    </row>
    <row r="19" spans="2:5">
      <c r="B19" s="270"/>
    </row>
    <row r="20" spans="2:5">
      <c r="B20" s="271"/>
    </row>
    <row r="21" spans="2:5">
      <c r="B21" s="271"/>
    </row>
    <row r="22" spans="2:5">
      <c r="B22" s="272"/>
    </row>
    <row r="23" spans="2:5">
      <c r="B23" s="272"/>
    </row>
    <row r="30" spans="2:5">
      <c r="C30" s="270"/>
      <c r="D30" s="270"/>
    </row>
    <row r="31" spans="2:5">
      <c r="B31" s="273"/>
      <c r="C31" s="274"/>
      <c r="D31" s="274"/>
    </row>
    <row r="32" spans="2:5">
      <c r="B32" s="275"/>
      <c r="C32" s="276"/>
      <c r="D32" s="276"/>
      <c r="E32" s="268"/>
    </row>
    <row r="33" spans="2:5">
      <c r="B33" s="275"/>
      <c r="C33" s="276"/>
      <c r="D33" s="276"/>
      <c r="E33" s="268"/>
    </row>
    <row r="34" spans="2:5">
      <c r="B34" s="275"/>
      <c r="C34" s="276"/>
      <c r="D34" s="276"/>
      <c r="E34" s="268"/>
    </row>
    <row r="35" spans="2:5">
      <c r="B35" s="275"/>
      <c r="C35" s="276"/>
      <c r="D35" s="276"/>
      <c r="E35" s="268"/>
    </row>
    <row r="36" spans="2:5">
      <c r="B36" s="275"/>
      <c r="C36" s="276"/>
      <c r="D36" s="276"/>
      <c r="E36" s="268"/>
    </row>
    <row r="37" spans="2:5">
      <c r="B37" s="275"/>
      <c r="C37" s="276"/>
      <c r="D37" s="276"/>
      <c r="E37" s="268"/>
    </row>
    <row r="38" spans="2:5">
      <c r="B38" s="275"/>
      <c r="C38" s="276"/>
      <c r="D38" s="276"/>
      <c r="E38" s="268"/>
    </row>
    <row r="39" spans="2:5">
      <c r="B39" s="275"/>
      <c r="C39" s="276"/>
      <c r="D39" s="276"/>
      <c r="E39" s="268"/>
    </row>
    <row r="40" spans="2:5">
      <c r="B40" s="275"/>
      <c r="C40" s="276"/>
      <c r="D40" s="276"/>
      <c r="E40" s="268"/>
    </row>
    <row r="41" spans="2:5">
      <c r="B41" s="275"/>
      <c r="C41" s="276"/>
      <c r="D41" s="276"/>
      <c r="E41" s="268"/>
    </row>
    <row r="42" spans="2:5">
      <c r="B42" s="275"/>
      <c r="C42" s="276"/>
      <c r="D42" s="276"/>
      <c r="E42" s="268"/>
    </row>
    <row r="43" spans="2:5">
      <c r="B43" s="275"/>
      <c r="C43" s="276"/>
      <c r="D43" s="276"/>
      <c r="E43" s="268"/>
    </row>
    <row r="44" spans="2:5">
      <c r="B44" s="275"/>
      <c r="C44" s="276"/>
      <c r="D44" s="276"/>
      <c r="E44" s="268"/>
    </row>
    <row r="45" spans="2:5">
      <c r="B45" s="275"/>
      <c r="C45" s="276"/>
      <c r="D45" s="276"/>
      <c r="E45" s="268"/>
    </row>
    <row r="46" spans="2:5">
      <c r="B46" s="275"/>
      <c r="C46" s="276"/>
      <c r="D46" s="276"/>
      <c r="E46" s="268"/>
    </row>
    <row r="47" spans="2:5">
      <c r="B47" s="275"/>
      <c r="C47" s="276"/>
      <c r="D47" s="276"/>
      <c r="E47" s="268"/>
    </row>
    <row r="48" spans="2:5">
      <c r="B48" s="275"/>
      <c r="C48" s="276"/>
      <c r="D48" s="276"/>
      <c r="E48" s="268"/>
    </row>
    <row r="49" spans="2:5">
      <c r="B49" s="275"/>
      <c r="C49" s="276"/>
      <c r="D49" s="276"/>
      <c r="E49" s="268"/>
    </row>
    <row r="50" spans="2:5">
      <c r="B50" s="275"/>
      <c r="C50" s="276"/>
      <c r="D50" s="276"/>
      <c r="E50" s="268"/>
    </row>
    <row r="51" spans="2:5">
      <c r="B51" s="275"/>
      <c r="C51" s="276"/>
      <c r="D51" s="276"/>
      <c r="E51" s="268"/>
    </row>
    <row r="52" spans="2:5">
      <c r="B52" s="275"/>
      <c r="C52" s="276"/>
      <c r="D52" s="276"/>
      <c r="E52" s="268"/>
    </row>
    <row r="53" spans="2:5">
      <c r="B53" s="275"/>
      <c r="C53" s="276"/>
      <c r="D53" s="276"/>
      <c r="E53" s="268"/>
    </row>
    <row r="54" spans="2:5">
      <c r="B54" s="275"/>
      <c r="C54" s="276"/>
      <c r="D54" s="276"/>
      <c r="E54" s="268"/>
    </row>
    <row r="55" spans="2:5">
      <c r="B55" s="275"/>
      <c r="C55" s="276"/>
      <c r="D55" s="276"/>
      <c r="E55" s="268"/>
    </row>
    <row r="56" spans="2:5">
      <c r="B56" s="275"/>
      <c r="C56" s="276"/>
      <c r="D56" s="276"/>
      <c r="E56" s="268"/>
    </row>
    <row r="57" spans="2:5">
      <c r="B57" s="275"/>
      <c r="C57" s="276"/>
      <c r="D57" s="276"/>
      <c r="E57" s="268"/>
    </row>
    <row r="58" spans="2:5">
      <c r="B58" s="275"/>
      <c r="C58" s="276"/>
      <c r="D58" s="276"/>
      <c r="E58" s="268"/>
    </row>
    <row r="59" spans="2:5">
      <c r="B59" s="275"/>
      <c r="C59" s="276"/>
      <c r="D59" s="276"/>
      <c r="E59" s="268"/>
    </row>
    <row r="60" spans="2:5">
      <c r="B60" s="275"/>
      <c r="C60" s="276"/>
      <c r="D60" s="276"/>
      <c r="E60" s="268"/>
    </row>
    <row r="61" spans="2:5">
      <c r="B61" s="275"/>
      <c r="C61" s="276"/>
      <c r="D61" s="276"/>
      <c r="E61" s="268"/>
    </row>
    <row r="62" spans="2:5">
      <c r="B62" s="275"/>
      <c r="C62" s="276"/>
      <c r="D62" s="276"/>
      <c r="E62" s="268"/>
    </row>
    <row r="63" spans="2:5">
      <c r="B63" s="275"/>
      <c r="C63" s="276"/>
      <c r="D63" s="276"/>
      <c r="E63" s="268"/>
    </row>
    <row r="64" spans="2:5">
      <c r="B64" s="275"/>
      <c r="C64" s="276"/>
      <c r="D64" s="276"/>
      <c r="E64" s="268"/>
    </row>
    <row r="70" spans="5:5">
      <c r="E70" s="268"/>
    </row>
    <row r="71" spans="5:5">
      <c r="E71" s="268"/>
    </row>
    <row r="72" spans="5:5">
      <c r="E72" s="268"/>
    </row>
    <row r="73" spans="5:5">
      <c r="E73" s="268"/>
    </row>
    <row r="74" spans="5:5">
      <c r="E74" s="268"/>
    </row>
    <row r="75" spans="5:5">
      <c r="E75" s="268"/>
    </row>
    <row r="76" spans="5:5">
      <c r="E76" s="268"/>
    </row>
    <row r="77" spans="5:5">
      <c r="E77" s="268"/>
    </row>
    <row r="78" spans="5:5">
      <c r="E78" s="268"/>
    </row>
    <row r="79" spans="5:5">
      <c r="E79" s="268"/>
    </row>
    <row r="80" spans="5:5">
      <c r="E80" s="268"/>
    </row>
    <row r="81" spans="5:5">
      <c r="E81" s="268"/>
    </row>
    <row r="82" spans="5:5">
      <c r="E82" s="268"/>
    </row>
    <row r="83" spans="5:5">
      <c r="E83" s="268"/>
    </row>
    <row r="84" spans="5:5">
      <c r="E84" s="268"/>
    </row>
    <row r="85" spans="5:5">
      <c r="E85" s="268"/>
    </row>
    <row r="86" spans="5:5">
      <c r="E86" s="268"/>
    </row>
    <row r="87" spans="5:5">
      <c r="E87" s="268"/>
    </row>
    <row r="88" spans="5:5">
      <c r="E88" s="268"/>
    </row>
    <row r="89" spans="5:5">
      <c r="E89" s="268"/>
    </row>
    <row r="90" spans="5:5">
      <c r="E90" s="268"/>
    </row>
    <row r="91" spans="5:5">
      <c r="E91" s="268"/>
    </row>
    <row r="92" spans="5:5">
      <c r="E92" s="268"/>
    </row>
    <row r="93" spans="5:5">
      <c r="E93" s="268"/>
    </row>
    <row r="94" spans="5:5">
      <c r="E94" s="268"/>
    </row>
    <row r="95" spans="5:5">
      <c r="E95" s="268"/>
    </row>
    <row r="96" spans="5:5">
      <c r="E96" s="268"/>
    </row>
    <row r="97" spans="5:5">
      <c r="E97" s="268"/>
    </row>
    <row r="98" spans="5:5">
      <c r="E98" s="268"/>
    </row>
    <row r="99" spans="5:5">
      <c r="E99" s="268"/>
    </row>
    <row r="100" spans="5:5">
      <c r="E100" s="268"/>
    </row>
    <row r="101" spans="5:5">
      <c r="E101" s="268"/>
    </row>
    <row r="102" spans="5:5">
      <c r="E102" s="268"/>
    </row>
  </sheetData>
  <mergeCells count="6">
    <mergeCell ref="C30:D30"/>
    <mergeCell ref="G4:O4"/>
    <mergeCell ref="B10:B11"/>
    <mergeCell ref="B12:B13"/>
    <mergeCell ref="B14:B15"/>
    <mergeCell ref="B18:B19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15C40-EFE9-430E-8A04-CD7EFF29591E}">
  <dimension ref="A1:Q39"/>
  <sheetViews>
    <sheetView zoomScaleNormal="100" workbookViewId="0">
      <selection activeCell="I2" sqref="I2:Q2"/>
    </sheetView>
  </sheetViews>
  <sheetFormatPr baseColWidth="10" defaultColWidth="11.5" defaultRowHeight="17"/>
  <cols>
    <col min="1" max="1" width="17.33203125" style="277" bestFit="1" customWidth="1"/>
    <col min="2" max="2" width="11.5" style="277"/>
    <col min="3" max="3" width="14" style="277" customWidth="1"/>
    <col min="4" max="16384" width="11.5" style="277"/>
  </cols>
  <sheetData>
    <row r="1" spans="1:17">
      <c r="A1" s="288" t="s">
        <v>226</v>
      </c>
      <c r="B1" s="288"/>
      <c r="C1" s="288"/>
      <c r="D1" s="288"/>
    </row>
    <row r="2" spans="1:17">
      <c r="A2" s="288" t="s">
        <v>227</v>
      </c>
      <c r="B2" s="288"/>
      <c r="C2" s="288"/>
      <c r="D2" s="288"/>
      <c r="I2" s="278" t="s">
        <v>217</v>
      </c>
      <c r="J2" s="278"/>
      <c r="K2" s="278"/>
      <c r="L2" s="278"/>
      <c r="M2" s="278"/>
      <c r="N2" s="278"/>
      <c r="O2" s="278"/>
      <c r="P2" s="278"/>
      <c r="Q2" s="278"/>
    </row>
    <row r="3" spans="1:17">
      <c r="A3" s="286"/>
      <c r="B3" s="287">
        <v>2020</v>
      </c>
      <c r="C3" s="287"/>
    </row>
    <row r="4" spans="1:17">
      <c r="A4" s="280" t="s">
        <v>97</v>
      </c>
      <c r="B4" s="280" t="s">
        <v>4</v>
      </c>
      <c r="C4" s="280" t="s">
        <v>5</v>
      </c>
      <c r="D4" s="283" t="s">
        <v>178</v>
      </c>
      <c r="E4" s="280" t="s">
        <v>179</v>
      </c>
      <c r="F4" s="280" t="s">
        <v>180</v>
      </c>
      <c r="G4" s="284"/>
    </row>
    <row r="5" spans="1:17">
      <c r="A5" s="281" t="s">
        <v>162</v>
      </c>
      <c r="B5" s="281">
        <v>41.3</v>
      </c>
      <c r="C5" s="281">
        <v>34</v>
      </c>
      <c r="D5" s="279">
        <v>0</v>
      </c>
      <c r="E5" s="282">
        <v>17.2</v>
      </c>
      <c r="F5" s="282">
        <v>19.600000000000001</v>
      </c>
      <c r="G5" s="285">
        <f>C5-B5</f>
        <v>-7.2999999999999972</v>
      </c>
    </row>
    <row r="6" spans="1:17">
      <c r="A6" s="281" t="s">
        <v>16</v>
      </c>
      <c r="B6" s="281">
        <v>12.9</v>
      </c>
      <c r="C6" s="281">
        <v>17.8</v>
      </c>
      <c r="D6" s="285">
        <f>+D5+(82.5/34)</f>
        <v>2.4264705882352939</v>
      </c>
      <c r="E6" s="282">
        <v>17.2</v>
      </c>
      <c r="F6" s="282">
        <v>19.600000000000001</v>
      </c>
      <c r="G6" s="285">
        <f t="shared" ref="G6:G38" si="0">C6-B6</f>
        <v>4.9000000000000004</v>
      </c>
    </row>
    <row r="7" spans="1:17">
      <c r="A7" s="281" t="s">
        <v>165</v>
      </c>
      <c r="B7" s="281">
        <v>23.1</v>
      </c>
      <c r="C7" s="281">
        <v>29.3</v>
      </c>
      <c r="D7" s="285">
        <f t="shared" ref="D7:D38" si="1">+D6+(82.5/34)</f>
        <v>4.8529411764705879</v>
      </c>
      <c r="E7" s="282">
        <v>17.2</v>
      </c>
      <c r="F7" s="282">
        <v>19.600000000000001</v>
      </c>
      <c r="G7" s="285">
        <f t="shared" si="0"/>
        <v>6.1999999999999993</v>
      </c>
    </row>
    <row r="8" spans="1:17">
      <c r="A8" s="281" t="s">
        <v>28</v>
      </c>
      <c r="B8" s="281">
        <v>12.5</v>
      </c>
      <c r="C8" s="281">
        <v>16.600000000000001</v>
      </c>
      <c r="D8" s="285">
        <f t="shared" si="1"/>
        <v>7.2794117647058822</v>
      </c>
      <c r="E8" s="282">
        <v>17.2</v>
      </c>
      <c r="F8" s="282">
        <v>19.600000000000001</v>
      </c>
      <c r="G8" s="285">
        <f t="shared" si="0"/>
        <v>4.1000000000000014</v>
      </c>
    </row>
    <row r="9" spans="1:17">
      <c r="A9" s="281" t="s">
        <v>26</v>
      </c>
      <c r="B9" s="281">
        <v>6</v>
      </c>
      <c r="C9" s="281">
        <v>9.8000000000000007</v>
      </c>
      <c r="D9" s="285">
        <f t="shared" si="1"/>
        <v>9.7058823529411757</v>
      </c>
      <c r="E9" s="282">
        <v>17.2</v>
      </c>
      <c r="F9" s="282">
        <v>19.600000000000001</v>
      </c>
      <c r="G9" s="285">
        <f t="shared" si="0"/>
        <v>3.8000000000000007</v>
      </c>
    </row>
    <row r="10" spans="1:17">
      <c r="A10" s="281" t="s">
        <v>29</v>
      </c>
      <c r="B10" s="281">
        <v>26.7</v>
      </c>
      <c r="C10" s="281">
        <v>30.3</v>
      </c>
      <c r="D10" s="285">
        <f t="shared" si="1"/>
        <v>12.132352941176469</v>
      </c>
      <c r="E10" s="282">
        <v>17.2</v>
      </c>
      <c r="F10" s="282">
        <v>19.600000000000001</v>
      </c>
      <c r="G10" s="285">
        <f t="shared" si="0"/>
        <v>3.6000000000000014</v>
      </c>
    </row>
    <row r="11" spans="1:17">
      <c r="A11" s="281" t="s">
        <v>32</v>
      </c>
      <c r="B11" s="281">
        <v>11.2</v>
      </c>
      <c r="C11" s="281">
        <v>12.6</v>
      </c>
      <c r="D11" s="285">
        <f t="shared" si="1"/>
        <v>14.558823529411763</v>
      </c>
      <c r="E11" s="282">
        <v>17.2</v>
      </c>
      <c r="F11" s="282">
        <v>19.600000000000001</v>
      </c>
      <c r="G11" s="285">
        <f t="shared" si="0"/>
        <v>1.4000000000000004</v>
      </c>
    </row>
    <row r="12" spans="1:17">
      <c r="A12" s="281" t="s">
        <v>14</v>
      </c>
      <c r="B12" s="281">
        <v>14.3</v>
      </c>
      <c r="C12" s="281">
        <v>14.8</v>
      </c>
      <c r="D12" s="285">
        <f t="shared" si="1"/>
        <v>16.985294117647058</v>
      </c>
      <c r="E12" s="282">
        <v>17.2</v>
      </c>
      <c r="F12" s="282">
        <v>19.600000000000001</v>
      </c>
      <c r="G12" s="285">
        <f t="shared" si="0"/>
        <v>0.5</v>
      </c>
    </row>
    <row r="13" spans="1:17">
      <c r="A13" s="281" t="s">
        <v>36</v>
      </c>
      <c r="B13" s="281">
        <v>27</v>
      </c>
      <c r="C13" s="281">
        <v>24.3</v>
      </c>
      <c r="D13" s="285">
        <f t="shared" si="1"/>
        <v>19.411764705882351</v>
      </c>
      <c r="E13" s="282">
        <v>17.2</v>
      </c>
      <c r="F13" s="282">
        <v>19.600000000000001</v>
      </c>
      <c r="G13" s="285">
        <f t="shared" si="0"/>
        <v>-2.6999999999999993</v>
      </c>
    </row>
    <row r="14" spans="1:17">
      <c r="A14" s="281" t="s">
        <v>168</v>
      </c>
      <c r="B14" s="281">
        <v>17.7</v>
      </c>
      <c r="C14" s="281">
        <v>23.3</v>
      </c>
      <c r="D14" s="285">
        <f t="shared" si="1"/>
        <v>21.838235294117645</v>
      </c>
      <c r="E14" s="282">
        <v>17.2</v>
      </c>
      <c r="F14" s="282">
        <v>19.600000000000001</v>
      </c>
      <c r="G14" s="285">
        <f t="shared" si="0"/>
        <v>5.6000000000000014</v>
      </c>
    </row>
    <row r="15" spans="1:17">
      <c r="A15" s="281" t="s">
        <v>27</v>
      </c>
      <c r="B15" s="281">
        <v>29.4</v>
      </c>
      <c r="C15" s="281">
        <v>26.1</v>
      </c>
      <c r="D15" s="285">
        <f t="shared" si="1"/>
        <v>24.264705882352938</v>
      </c>
      <c r="E15" s="282">
        <v>17.2</v>
      </c>
      <c r="F15" s="282">
        <v>19.600000000000001</v>
      </c>
      <c r="G15" s="285">
        <f t="shared" si="0"/>
        <v>-3.2999999999999972</v>
      </c>
    </row>
    <row r="16" spans="1:17">
      <c r="A16" s="281" t="s">
        <v>21</v>
      </c>
      <c r="B16" s="281">
        <v>25.9</v>
      </c>
      <c r="C16" s="281">
        <v>29.3</v>
      </c>
      <c r="D16" s="285">
        <f t="shared" si="1"/>
        <v>26.691176470588232</v>
      </c>
      <c r="E16" s="282">
        <v>17.2</v>
      </c>
      <c r="F16" s="282">
        <v>19.600000000000001</v>
      </c>
      <c r="G16" s="285">
        <f t="shared" si="0"/>
        <v>3.4000000000000021</v>
      </c>
    </row>
    <row r="17" spans="1:7">
      <c r="A17" s="281" t="s">
        <v>15</v>
      </c>
      <c r="B17" s="281">
        <v>49.9</v>
      </c>
      <c r="C17" s="281">
        <v>48</v>
      </c>
      <c r="D17" s="285">
        <f t="shared" si="1"/>
        <v>29.117647058823525</v>
      </c>
      <c r="E17" s="282">
        <v>17.2</v>
      </c>
      <c r="F17" s="282">
        <v>19.600000000000001</v>
      </c>
      <c r="G17" s="285">
        <f t="shared" si="0"/>
        <v>-1.8999999999999986</v>
      </c>
    </row>
    <row r="18" spans="1:7">
      <c r="A18" s="281" t="s">
        <v>19</v>
      </c>
      <c r="B18" s="281">
        <v>31.2</v>
      </c>
      <c r="C18" s="281">
        <v>32.9</v>
      </c>
      <c r="D18" s="285">
        <f t="shared" si="1"/>
        <v>31.544117647058819</v>
      </c>
      <c r="E18" s="282">
        <v>17.2</v>
      </c>
      <c r="F18" s="282">
        <v>19.600000000000001</v>
      </c>
      <c r="G18" s="285">
        <f t="shared" si="0"/>
        <v>1.6999999999999993</v>
      </c>
    </row>
    <row r="19" spans="1:7">
      <c r="A19" s="281" t="s">
        <v>12</v>
      </c>
      <c r="B19" s="281">
        <v>10.8</v>
      </c>
      <c r="C19" s="281">
        <v>12.3</v>
      </c>
      <c r="D19" s="285">
        <f t="shared" si="1"/>
        <v>33.970588235294116</v>
      </c>
      <c r="E19" s="282">
        <v>17.2</v>
      </c>
      <c r="F19" s="282">
        <v>19.600000000000001</v>
      </c>
      <c r="G19" s="285">
        <f t="shared" si="0"/>
        <v>1.5</v>
      </c>
    </row>
    <row r="20" spans="1:7">
      <c r="A20" s="281" t="s">
        <v>164</v>
      </c>
      <c r="B20" s="281">
        <v>68.5</v>
      </c>
      <c r="C20" s="281">
        <v>58.7</v>
      </c>
      <c r="D20" s="285">
        <f t="shared" si="1"/>
        <v>36.397058823529413</v>
      </c>
      <c r="E20" s="282">
        <v>17.2</v>
      </c>
      <c r="F20" s="282">
        <v>19.600000000000001</v>
      </c>
      <c r="G20" s="285">
        <f t="shared" si="0"/>
        <v>-9.7999999999999972</v>
      </c>
    </row>
    <row r="21" spans="1:7">
      <c r="A21" s="281" t="s">
        <v>167</v>
      </c>
      <c r="B21" s="281">
        <v>36.200000000000003</v>
      </c>
      <c r="C21" s="281">
        <v>31.2</v>
      </c>
      <c r="D21" s="285">
        <f t="shared" si="1"/>
        <v>38.82352941176471</v>
      </c>
      <c r="E21" s="282">
        <v>17.2</v>
      </c>
      <c r="F21" s="282">
        <v>19.600000000000001</v>
      </c>
      <c r="G21" s="285">
        <f t="shared" si="0"/>
        <v>-5.0000000000000036</v>
      </c>
    </row>
    <row r="22" spans="1:7">
      <c r="A22" s="281" t="s">
        <v>25</v>
      </c>
      <c r="B22" s="281">
        <v>24.4</v>
      </c>
      <c r="C22" s="281">
        <v>21.1</v>
      </c>
      <c r="D22" s="285">
        <f t="shared" si="1"/>
        <v>41.250000000000007</v>
      </c>
      <c r="E22" s="282">
        <v>17.2</v>
      </c>
      <c r="F22" s="282">
        <v>19.600000000000001</v>
      </c>
      <c r="G22" s="285">
        <f t="shared" si="0"/>
        <v>-3.2999999999999972</v>
      </c>
    </row>
    <row r="23" spans="1:7">
      <c r="A23" s="281" t="s">
        <v>13</v>
      </c>
      <c r="B23" s="281">
        <v>51.2</v>
      </c>
      <c r="C23" s="281">
        <v>52.2</v>
      </c>
      <c r="D23" s="285">
        <f t="shared" si="1"/>
        <v>43.676470588235304</v>
      </c>
      <c r="E23" s="282">
        <v>17.2</v>
      </c>
      <c r="F23" s="282">
        <v>19.600000000000001</v>
      </c>
      <c r="G23" s="285">
        <f t="shared" si="0"/>
        <v>1</v>
      </c>
    </row>
    <row r="24" spans="1:7">
      <c r="A24" s="281" t="s">
        <v>17</v>
      </c>
      <c r="B24" s="281">
        <v>32.5</v>
      </c>
      <c r="C24" s="281">
        <v>35</v>
      </c>
      <c r="D24" s="285">
        <f t="shared" si="1"/>
        <v>46.102941176470601</v>
      </c>
      <c r="E24" s="282">
        <v>17.2</v>
      </c>
      <c r="F24" s="282">
        <v>19.600000000000001</v>
      </c>
      <c r="G24" s="285">
        <f t="shared" si="0"/>
        <v>2.5</v>
      </c>
    </row>
    <row r="25" spans="1:7">
      <c r="A25" s="281" t="s">
        <v>30</v>
      </c>
      <c r="B25" s="281">
        <v>13.9</v>
      </c>
      <c r="C25" s="281">
        <v>14.5</v>
      </c>
      <c r="D25" s="285">
        <f t="shared" si="1"/>
        <v>48.529411764705898</v>
      </c>
      <c r="E25" s="282">
        <v>17.2</v>
      </c>
      <c r="F25" s="282">
        <v>19.600000000000001</v>
      </c>
      <c r="G25" s="285">
        <f t="shared" si="0"/>
        <v>0.59999999999999964</v>
      </c>
    </row>
    <row r="26" spans="1:7">
      <c r="A26" s="281" t="s">
        <v>33</v>
      </c>
      <c r="B26" s="281">
        <v>25.7</v>
      </c>
      <c r="C26" s="281">
        <v>30.5</v>
      </c>
      <c r="D26" s="285">
        <f t="shared" si="1"/>
        <v>50.955882352941195</v>
      </c>
      <c r="E26" s="282">
        <v>17.2</v>
      </c>
      <c r="F26" s="282">
        <v>19.600000000000001</v>
      </c>
      <c r="G26" s="285">
        <f t="shared" si="0"/>
        <v>4.8000000000000007</v>
      </c>
    </row>
    <row r="27" spans="1:7">
      <c r="A27" s="281" t="s">
        <v>23</v>
      </c>
      <c r="B27" s="281">
        <v>24.2</v>
      </c>
      <c r="C27" s="281">
        <v>29.1</v>
      </c>
      <c r="D27" s="285">
        <f t="shared" si="1"/>
        <v>53.382352941176492</v>
      </c>
      <c r="E27" s="282">
        <v>17.2</v>
      </c>
      <c r="F27" s="282">
        <v>19.600000000000001</v>
      </c>
      <c r="G27" s="285">
        <f t="shared" si="0"/>
        <v>4.9000000000000021</v>
      </c>
    </row>
    <row r="28" spans="1:7">
      <c r="A28" s="281" t="s">
        <v>169</v>
      </c>
      <c r="B28" s="281">
        <v>26.6</v>
      </c>
      <c r="C28" s="281">
        <v>30</v>
      </c>
      <c r="D28" s="285">
        <f t="shared" si="1"/>
        <v>55.808823529411789</v>
      </c>
      <c r="E28" s="282">
        <v>17.2</v>
      </c>
      <c r="F28" s="282">
        <v>19.600000000000001</v>
      </c>
      <c r="G28" s="285">
        <f t="shared" si="0"/>
        <v>3.3999999999999986</v>
      </c>
    </row>
    <row r="29" spans="1:7">
      <c r="A29" s="281" t="s">
        <v>22</v>
      </c>
      <c r="B29" s="281">
        <v>12.6</v>
      </c>
      <c r="C29" s="281">
        <v>13.4</v>
      </c>
      <c r="D29" s="285">
        <f t="shared" si="1"/>
        <v>58.235294117647086</v>
      </c>
      <c r="E29" s="282">
        <v>17.2</v>
      </c>
      <c r="F29" s="282">
        <v>19.600000000000001</v>
      </c>
      <c r="G29" s="285">
        <f t="shared" si="0"/>
        <v>0.80000000000000071</v>
      </c>
    </row>
    <row r="30" spans="1:7">
      <c r="A30" s="281" t="s">
        <v>20</v>
      </c>
      <c r="B30" s="281">
        <v>13</v>
      </c>
      <c r="C30" s="281">
        <v>13.3</v>
      </c>
      <c r="D30" s="285">
        <f t="shared" si="1"/>
        <v>60.661764705882383</v>
      </c>
      <c r="E30" s="282">
        <v>17.2</v>
      </c>
      <c r="F30" s="282">
        <v>19.600000000000001</v>
      </c>
      <c r="G30" s="285">
        <f t="shared" si="0"/>
        <v>0.30000000000000071</v>
      </c>
    </row>
    <row r="31" spans="1:7">
      <c r="A31" s="281" t="s">
        <v>170</v>
      </c>
      <c r="B31" s="281">
        <v>11.5</v>
      </c>
      <c r="C31" s="281">
        <v>12.4</v>
      </c>
      <c r="D31" s="285">
        <f t="shared" si="1"/>
        <v>63.08823529411768</v>
      </c>
      <c r="E31" s="282">
        <v>17.2</v>
      </c>
      <c r="F31" s="282">
        <v>19.600000000000001</v>
      </c>
      <c r="G31" s="285">
        <f t="shared" si="0"/>
        <v>0.90000000000000036</v>
      </c>
    </row>
    <row r="32" spans="1:7">
      <c r="A32" s="281" t="s">
        <v>24</v>
      </c>
      <c r="B32" s="281">
        <v>12.2</v>
      </c>
      <c r="C32" s="281">
        <v>13</v>
      </c>
      <c r="D32" s="285">
        <f t="shared" si="1"/>
        <v>65.51470588235297</v>
      </c>
      <c r="E32" s="282">
        <v>17.2</v>
      </c>
      <c r="F32" s="282">
        <v>19.600000000000001</v>
      </c>
      <c r="G32" s="285">
        <f t="shared" si="0"/>
        <v>0.80000000000000071</v>
      </c>
    </row>
    <row r="33" spans="1:7">
      <c r="A33" s="281" t="s">
        <v>31</v>
      </c>
      <c r="B33" s="281">
        <v>36.4</v>
      </c>
      <c r="C33" s="281">
        <v>41.2</v>
      </c>
      <c r="D33" s="285">
        <f t="shared" si="1"/>
        <v>67.94117647058826</v>
      </c>
      <c r="E33" s="282">
        <v>17.2</v>
      </c>
      <c r="F33" s="282">
        <v>19.600000000000001</v>
      </c>
      <c r="G33" s="285">
        <f t="shared" si="0"/>
        <v>4.8000000000000043</v>
      </c>
    </row>
    <row r="34" spans="1:7">
      <c r="A34" s="281" t="s">
        <v>35</v>
      </c>
      <c r="B34" s="281">
        <v>19.5</v>
      </c>
      <c r="C34" s="281">
        <v>18</v>
      </c>
      <c r="D34" s="285">
        <f t="shared" si="1"/>
        <v>70.36764705882355</v>
      </c>
      <c r="E34" s="282">
        <v>17.2</v>
      </c>
      <c r="F34" s="282">
        <v>19.600000000000001</v>
      </c>
      <c r="G34" s="285">
        <f t="shared" si="0"/>
        <v>-1.5</v>
      </c>
    </row>
    <row r="35" spans="1:7">
      <c r="A35" s="281" t="s">
        <v>41</v>
      </c>
      <c r="B35" s="282">
        <v>17.2</v>
      </c>
      <c r="C35" s="282">
        <v>19.600000000000001</v>
      </c>
      <c r="D35" s="285">
        <f t="shared" si="1"/>
        <v>72.79411764705884</v>
      </c>
      <c r="E35" s="282">
        <v>17.2</v>
      </c>
      <c r="F35" s="282">
        <v>19.600000000000001</v>
      </c>
      <c r="G35" s="285">
        <f t="shared" si="0"/>
        <v>2.4000000000000021</v>
      </c>
    </row>
    <row r="36" spans="1:7">
      <c r="A36" s="281" t="s">
        <v>18</v>
      </c>
      <c r="B36" s="281">
        <v>10.3</v>
      </c>
      <c r="C36" s="281">
        <v>12.4</v>
      </c>
      <c r="D36" s="285">
        <f t="shared" si="1"/>
        <v>75.22058823529413</v>
      </c>
      <c r="E36" s="282">
        <v>17.2</v>
      </c>
      <c r="F36" s="282">
        <v>19.600000000000001</v>
      </c>
      <c r="G36" s="285">
        <f t="shared" si="0"/>
        <v>2.0999999999999996</v>
      </c>
    </row>
    <row r="37" spans="1:7">
      <c r="A37" s="281" t="s">
        <v>166</v>
      </c>
      <c r="B37" s="281">
        <v>69.400000000000006</v>
      </c>
      <c r="C37" s="281">
        <v>47.4</v>
      </c>
      <c r="D37" s="285">
        <f t="shared" si="1"/>
        <v>77.64705882352942</v>
      </c>
      <c r="E37" s="282">
        <v>17.2</v>
      </c>
      <c r="F37" s="282">
        <v>19.600000000000001</v>
      </c>
      <c r="G37" s="285">
        <f t="shared" si="0"/>
        <v>-22.000000000000007</v>
      </c>
    </row>
    <row r="38" spans="1:7">
      <c r="A38" s="281" t="s">
        <v>163</v>
      </c>
      <c r="B38" s="281">
        <v>76.3</v>
      </c>
      <c r="C38" s="281">
        <v>73.900000000000006</v>
      </c>
      <c r="D38" s="285">
        <f t="shared" si="1"/>
        <v>80.07352941176471</v>
      </c>
      <c r="E38" s="282">
        <v>17.2</v>
      </c>
      <c r="F38" s="282">
        <v>19.600000000000001</v>
      </c>
      <c r="G38" s="285">
        <f t="shared" si="0"/>
        <v>-2.3999999999999915</v>
      </c>
    </row>
    <row r="39" spans="1:7">
      <c r="B39" s="285">
        <f>B38-B9</f>
        <v>70.3</v>
      </c>
      <c r="C39" s="285">
        <f>C38-C9</f>
        <v>64.100000000000009</v>
      </c>
    </row>
  </sheetData>
  <mergeCells count="4">
    <mergeCell ref="I2:Q2"/>
    <mergeCell ref="B3:C3"/>
    <mergeCell ref="A2:D2"/>
    <mergeCell ref="A1:D1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AF592-ED7E-7549-9DF5-7AB434C66255}">
  <dimension ref="B3:O3"/>
  <sheetViews>
    <sheetView workbookViewId="0">
      <selection activeCell="B3" sqref="B3:O3"/>
    </sheetView>
  </sheetViews>
  <sheetFormatPr baseColWidth="10" defaultColWidth="10.83203125" defaultRowHeight="14"/>
  <cols>
    <col min="1" max="16384" width="10.83203125" style="28"/>
  </cols>
  <sheetData>
    <row r="3" spans="2:15" ht="15">
      <c r="B3" s="88" t="s">
        <v>218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</sheetData>
  <mergeCells count="1">
    <mergeCell ref="B3:O3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9C215-F592-2D40-8013-28F92AD51C37}">
  <dimension ref="B3:I3"/>
  <sheetViews>
    <sheetView workbookViewId="0">
      <selection activeCell="B3" sqref="B3:I3"/>
    </sheetView>
  </sheetViews>
  <sheetFormatPr baseColWidth="10" defaultColWidth="10.83203125" defaultRowHeight="14"/>
  <cols>
    <col min="1" max="16384" width="10.83203125" style="1"/>
  </cols>
  <sheetData>
    <row r="3" spans="2:9" ht="15">
      <c r="B3" s="88" t="s">
        <v>219</v>
      </c>
      <c r="C3" s="88"/>
      <c r="D3" s="88"/>
      <c r="E3" s="88"/>
      <c r="F3" s="88"/>
      <c r="G3" s="88"/>
      <c r="H3" s="88"/>
      <c r="I3" s="88"/>
    </row>
  </sheetData>
  <mergeCells count="1">
    <mergeCell ref="B3:I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E94C4-E968-4465-AB3B-F1BD521468AF}">
  <dimension ref="A1:H32"/>
  <sheetViews>
    <sheetView zoomScaleNormal="100" workbookViewId="0">
      <selection activeCell="A4" sqref="A4:H4"/>
    </sheetView>
  </sheetViews>
  <sheetFormatPr baseColWidth="10" defaultColWidth="10" defaultRowHeight="16"/>
  <cols>
    <col min="1" max="1" width="26" style="9" bestFit="1" customWidth="1"/>
    <col min="2" max="3" width="12.33203125" style="41" customWidth="1"/>
    <col min="4" max="4" width="13.1640625" style="9" customWidth="1"/>
    <col min="5" max="5" width="12.33203125" style="42" customWidth="1"/>
    <col min="6" max="256" width="13.1640625" style="9" customWidth="1"/>
    <col min="257" max="16384" width="10" style="9"/>
  </cols>
  <sheetData>
    <row r="1" spans="1:8" s="9" customFormat="1">
      <c r="A1" s="40"/>
      <c r="B1" s="41"/>
      <c r="C1" s="41"/>
      <c r="E1" s="42"/>
    </row>
    <row r="2" spans="1:8" s="9" customFormat="1">
      <c r="A2" s="40"/>
      <c r="B2" s="41"/>
      <c r="C2" s="41"/>
      <c r="E2" s="42"/>
    </row>
    <row r="3" spans="1:8" s="9" customFormat="1">
      <c r="A3" s="40"/>
      <c r="B3" s="41"/>
      <c r="C3" s="41"/>
      <c r="E3" s="42"/>
    </row>
    <row r="4" spans="1:8" s="9" customFormat="1" ht="15" customHeight="1">
      <c r="A4" s="36" t="s">
        <v>184</v>
      </c>
      <c r="B4" s="36"/>
      <c r="C4" s="36"/>
      <c r="D4" s="36"/>
      <c r="E4" s="36"/>
      <c r="F4" s="36"/>
      <c r="G4" s="36"/>
      <c r="H4" s="36"/>
    </row>
    <row r="5" spans="1:8" s="9" customFormat="1">
      <c r="A5" s="10"/>
      <c r="B5" s="11">
        <v>2019</v>
      </c>
      <c r="C5" s="11">
        <v>2020</v>
      </c>
      <c r="D5" s="11" t="s">
        <v>59</v>
      </c>
      <c r="E5" s="43" t="s">
        <v>8</v>
      </c>
      <c r="F5" s="11" t="s">
        <v>38</v>
      </c>
      <c r="G5" s="11" t="s">
        <v>39</v>
      </c>
      <c r="H5" s="11" t="s">
        <v>40</v>
      </c>
    </row>
    <row r="6" spans="1:8" s="9" customFormat="1">
      <c r="A6" s="10" t="s">
        <v>14</v>
      </c>
      <c r="B6" s="39">
        <v>123</v>
      </c>
      <c r="C6" s="39">
        <v>129</v>
      </c>
      <c r="D6" s="10">
        <v>100</v>
      </c>
      <c r="E6" s="44">
        <f>100</f>
        <v>100</v>
      </c>
      <c r="F6" s="10">
        <v>116</v>
      </c>
      <c r="G6" s="10">
        <v>114</v>
      </c>
      <c r="H6" s="10">
        <v>100</v>
      </c>
    </row>
    <row r="7" spans="1:8" s="9" customFormat="1">
      <c r="A7" s="10" t="s">
        <v>20</v>
      </c>
      <c r="B7" s="39">
        <v>124</v>
      </c>
      <c r="C7" s="39">
        <v>127</v>
      </c>
      <c r="D7" s="10">
        <v>100</v>
      </c>
      <c r="E7" s="45">
        <f>+E6+(33/26)</f>
        <v>101.26923076923077</v>
      </c>
      <c r="F7" s="10">
        <v>116</v>
      </c>
      <c r="G7" s="10">
        <v>114</v>
      </c>
      <c r="H7" s="39">
        <f>H6+(34/26)</f>
        <v>101.30769230769231</v>
      </c>
    </row>
    <row r="8" spans="1:8" s="9" customFormat="1">
      <c r="A8" s="10" t="s">
        <v>18</v>
      </c>
      <c r="B8" s="39">
        <v>128</v>
      </c>
      <c r="C8" s="39">
        <v>124</v>
      </c>
      <c r="D8" s="10">
        <v>100</v>
      </c>
      <c r="E8" s="45">
        <f t="shared" ref="E8:E30" si="0">+E7+(33/26)</f>
        <v>102.53846153846155</v>
      </c>
      <c r="F8" s="10">
        <v>116</v>
      </c>
      <c r="G8" s="10">
        <v>114</v>
      </c>
      <c r="H8" s="39">
        <f t="shared" ref="H8:H30" si="1">H7+(34/26)</f>
        <v>102.61538461538461</v>
      </c>
    </row>
    <row r="9" spans="1:8" s="9" customFormat="1">
      <c r="A9" s="10" t="s">
        <v>36</v>
      </c>
      <c r="B9" s="39">
        <v>120</v>
      </c>
      <c r="C9" s="39">
        <v>123</v>
      </c>
      <c r="D9" s="10">
        <v>100</v>
      </c>
      <c r="E9" s="45">
        <f t="shared" si="0"/>
        <v>103.80769230769232</v>
      </c>
      <c r="F9" s="10">
        <v>116</v>
      </c>
      <c r="G9" s="10">
        <v>114</v>
      </c>
      <c r="H9" s="39">
        <f t="shared" si="1"/>
        <v>103.92307692307692</v>
      </c>
    </row>
    <row r="10" spans="1:8" s="9" customFormat="1">
      <c r="A10" s="10" t="s">
        <v>32</v>
      </c>
      <c r="B10" s="39">
        <v>120</v>
      </c>
      <c r="C10" s="39">
        <v>120</v>
      </c>
      <c r="D10" s="10">
        <v>100</v>
      </c>
      <c r="E10" s="45">
        <f t="shared" si="0"/>
        <v>105.07692307692309</v>
      </c>
      <c r="F10" s="10">
        <v>116</v>
      </c>
      <c r="G10" s="10">
        <v>114</v>
      </c>
      <c r="H10" s="39">
        <f t="shared" si="1"/>
        <v>105.23076923076923</v>
      </c>
    </row>
    <row r="11" spans="1:8" s="9" customFormat="1">
      <c r="A11" s="10" t="s">
        <v>15</v>
      </c>
      <c r="B11" s="39">
        <v>114</v>
      </c>
      <c r="C11" s="39">
        <v>117</v>
      </c>
      <c r="D11" s="10">
        <v>100</v>
      </c>
      <c r="E11" s="45">
        <f t="shared" si="0"/>
        <v>106.34615384615387</v>
      </c>
      <c r="F11" s="10">
        <v>116</v>
      </c>
      <c r="G11" s="10">
        <v>114</v>
      </c>
      <c r="H11" s="39">
        <f t="shared" si="1"/>
        <v>106.53846153846153</v>
      </c>
    </row>
    <row r="12" spans="1:8" s="9" customFormat="1">
      <c r="A12" s="10" t="s">
        <v>60</v>
      </c>
      <c r="B12" s="39">
        <v>127</v>
      </c>
      <c r="C12" s="39">
        <v>117</v>
      </c>
      <c r="D12" s="10">
        <v>100</v>
      </c>
      <c r="E12" s="45">
        <f t="shared" si="0"/>
        <v>107.61538461538464</v>
      </c>
      <c r="F12" s="10">
        <v>116</v>
      </c>
      <c r="G12" s="10">
        <v>114</v>
      </c>
      <c r="H12" s="39">
        <f t="shared" si="1"/>
        <v>107.84615384615384</v>
      </c>
    </row>
    <row r="13" spans="1:8" s="9" customFormat="1">
      <c r="A13" s="10" t="s">
        <v>16</v>
      </c>
      <c r="B13" s="10">
        <v>127</v>
      </c>
      <c r="C13" s="10">
        <v>116</v>
      </c>
      <c r="D13" s="10">
        <v>100</v>
      </c>
      <c r="E13" s="45">
        <f t="shared" si="0"/>
        <v>108.88461538461542</v>
      </c>
      <c r="F13" s="10">
        <v>116</v>
      </c>
      <c r="G13" s="10">
        <v>114</v>
      </c>
      <c r="H13" s="39">
        <f t="shared" si="1"/>
        <v>109.15384615384615</v>
      </c>
    </row>
    <row r="14" spans="1:8" s="9" customFormat="1">
      <c r="A14" s="10" t="s">
        <v>30</v>
      </c>
      <c r="B14" s="39">
        <v>120</v>
      </c>
      <c r="C14" s="39">
        <v>116</v>
      </c>
      <c r="D14" s="10">
        <v>100</v>
      </c>
      <c r="E14" s="45">
        <f t="shared" si="0"/>
        <v>110.15384615384619</v>
      </c>
      <c r="F14" s="10">
        <v>116</v>
      </c>
      <c r="G14" s="10">
        <v>114</v>
      </c>
      <c r="H14" s="39">
        <f t="shared" si="1"/>
        <v>110.46153846153845</v>
      </c>
    </row>
    <row r="15" spans="1:8" s="9" customFormat="1">
      <c r="A15" s="10" t="s">
        <v>12</v>
      </c>
      <c r="B15" s="39">
        <v>118</v>
      </c>
      <c r="C15" s="39">
        <v>115</v>
      </c>
      <c r="D15" s="10">
        <v>100</v>
      </c>
      <c r="E15" s="45">
        <f t="shared" si="0"/>
        <v>111.42307692307696</v>
      </c>
      <c r="F15" s="10">
        <v>116</v>
      </c>
      <c r="G15" s="10">
        <v>114</v>
      </c>
      <c r="H15" s="39">
        <f t="shared" si="1"/>
        <v>111.76923076923076</v>
      </c>
    </row>
    <row r="16" spans="1:8" s="9" customFormat="1">
      <c r="A16" s="10" t="s">
        <v>41</v>
      </c>
      <c r="B16" s="39">
        <v>116</v>
      </c>
      <c r="C16" s="39">
        <v>114</v>
      </c>
      <c r="D16" s="10">
        <v>100</v>
      </c>
      <c r="E16" s="45">
        <f t="shared" si="0"/>
        <v>112.69230769230774</v>
      </c>
      <c r="F16" s="10">
        <v>116</v>
      </c>
      <c r="G16" s="10">
        <v>114</v>
      </c>
      <c r="H16" s="39">
        <f t="shared" si="1"/>
        <v>113.07692307692307</v>
      </c>
    </row>
    <row r="17" spans="1:8" s="9" customFormat="1">
      <c r="A17" s="10" t="s">
        <v>33</v>
      </c>
      <c r="B17" s="39">
        <v>115</v>
      </c>
      <c r="C17" s="39">
        <v>113</v>
      </c>
      <c r="D17" s="10">
        <v>100</v>
      </c>
      <c r="E17" s="45">
        <f t="shared" si="0"/>
        <v>113.96153846153851</v>
      </c>
      <c r="F17" s="10">
        <v>116</v>
      </c>
      <c r="G17" s="10">
        <v>114</v>
      </c>
      <c r="H17" s="39">
        <f t="shared" si="1"/>
        <v>114.38461538461537</v>
      </c>
    </row>
    <row r="18" spans="1:8" s="9" customFormat="1">
      <c r="A18" s="10" t="s">
        <v>24</v>
      </c>
      <c r="B18" s="39">
        <v>116</v>
      </c>
      <c r="C18" s="39">
        <v>113</v>
      </c>
      <c r="D18" s="10">
        <v>100</v>
      </c>
      <c r="E18" s="45">
        <f t="shared" si="0"/>
        <v>115.23076923076928</v>
      </c>
      <c r="F18" s="10">
        <v>116</v>
      </c>
      <c r="G18" s="10">
        <v>114</v>
      </c>
      <c r="H18" s="39">
        <f t="shared" si="1"/>
        <v>115.69230769230768</v>
      </c>
    </row>
    <row r="19" spans="1:8" s="9" customFormat="1">
      <c r="A19" s="10" t="s">
        <v>61</v>
      </c>
      <c r="B19" s="39">
        <v>119</v>
      </c>
      <c r="C19" s="39">
        <v>112</v>
      </c>
      <c r="D19" s="10">
        <v>100</v>
      </c>
      <c r="E19" s="45">
        <f t="shared" si="0"/>
        <v>116.50000000000006</v>
      </c>
      <c r="F19" s="10">
        <v>116</v>
      </c>
      <c r="G19" s="10">
        <v>114</v>
      </c>
      <c r="H19" s="39">
        <f t="shared" si="1"/>
        <v>116.99999999999999</v>
      </c>
    </row>
    <row r="20" spans="1:8" s="9" customFormat="1">
      <c r="A20" s="10" t="s">
        <v>35</v>
      </c>
      <c r="B20" s="39">
        <v>117</v>
      </c>
      <c r="C20" s="39">
        <v>112</v>
      </c>
      <c r="D20" s="10">
        <v>100</v>
      </c>
      <c r="E20" s="45">
        <f t="shared" si="0"/>
        <v>117.76923076923083</v>
      </c>
      <c r="F20" s="10">
        <v>116</v>
      </c>
      <c r="G20" s="10">
        <v>114</v>
      </c>
      <c r="H20" s="39">
        <f t="shared" si="1"/>
        <v>118.30769230769229</v>
      </c>
    </row>
    <row r="21" spans="1:8" s="9" customFormat="1">
      <c r="A21" s="10" t="s">
        <v>29</v>
      </c>
      <c r="B21" s="39">
        <v>109</v>
      </c>
      <c r="C21" s="39">
        <v>111</v>
      </c>
      <c r="D21" s="10">
        <v>100</v>
      </c>
      <c r="E21" s="45">
        <f t="shared" si="0"/>
        <v>119.0384615384616</v>
      </c>
      <c r="F21" s="10">
        <v>116</v>
      </c>
      <c r="G21" s="10">
        <v>114</v>
      </c>
      <c r="H21" s="39">
        <f t="shared" si="1"/>
        <v>119.6153846153846</v>
      </c>
    </row>
    <row r="22" spans="1:8" s="9" customFormat="1">
      <c r="A22" s="10" t="s">
        <v>27</v>
      </c>
      <c r="B22" s="39">
        <v>111</v>
      </c>
      <c r="C22" s="39">
        <v>111</v>
      </c>
      <c r="D22" s="10">
        <v>100</v>
      </c>
      <c r="E22" s="45">
        <f t="shared" si="0"/>
        <v>120.30769230769238</v>
      </c>
      <c r="F22" s="10">
        <v>116</v>
      </c>
      <c r="G22" s="10">
        <v>114</v>
      </c>
      <c r="H22" s="39">
        <f t="shared" si="1"/>
        <v>120.92307692307691</v>
      </c>
    </row>
    <row r="23" spans="1:8" s="9" customFormat="1">
      <c r="A23" s="10" t="s">
        <v>17</v>
      </c>
      <c r="B23" s="39">
        <v>113</v>
      </c>
      <c r="C23" s="39">
        <v>111</v>
      </c>
      <c r="D23" s="10">
        <v>100</v>
      </c>
      <c r="E23" s="45">
        <f t="shared" si="0"/>
        <v>121.57692307692315</v>
      </c>
      <c r="F23" s="10">
        <v>116</v>
      </c>
      <c r="G23" s="10">
        <v>114</v>
      </c>
      <c r="H23" s="39">
        <f t="shared" si="1"/>
        <v>122.23076923076921</v>
      </c>
    </row>
    <row r="24" spans="1:8" s="9" customFormat="1">
      <c r="A24" s="10" t="s">
        <v>23</v>
      </c>
      <c r="B24" s="39">
        <v>110</v>
      </c>
      <c r="C24" s="39">
        <v>111</v>
      </c>
      <c r="D24" s="10">
        <v>100</v>
      </c>
      <c r="E24" s="45">
        <f t="shared" si="0"/>
        <v>122.84615384615392</v>
      </c>
      <c r="F24" s="10">
        <v>116</v>
      </c>
      <c r="G24" s="10">
        <v>114</v>
      </c>
      <c r="H24" s="39">
        <f t="shared" si="1"/>
        <v>123.53846153846152</v>
      </c>
    </row>
    <row r="25" spans="1:8" s="9" customFormat="1">
      <c r="A25" s="10" t="s">
        <v>31</v>
      </c>
      <c r="B25" s="39">
        <v>111</v>
      </c>
      <c r="C25" s="39">
        <v>111</v>
      </c>
      <c r="D25" s="10">
        <v>100</v>
      </c>
      <c r="E25" s="45">
        <f t="shared" si="0"/>
        <v>124.1153846153847</v>
      </c>
      <c r="F25" s="10">
        <v>116</v>
      </c>
      <c r="G25" s="10">
        <v>114</v>
      </c>
      <c r="H25" s="39">
        <f t="shared" si="1"/>
        <v>124.84615384615383</v>
      </c>
    </row>
    <row r="26" spans="1:8" s="9" customFormat="1">
      <c r="A26" s="10" t="s">
        <v>21</v>
      </c>
      <c r="B26" s="39">
        <v>114</v>
      </c>
      <c r="C26" s="39">
        <v>110</v>
      </c>
      <c r="D26" s="10">
        <v>100</v>
      </c>
      <c r="E26" s="45">
        <f t="shared" si="0"/>
        <v>125.38461538461547</v>
      </c>
      <c r="F26" s="10">
        <v>116</v>
      </c>
      <c r="G26" s="10">
        <v>114</v>
      </c>
      <c r="H26" s="39">
        <f t="shared" si="1"/>
        <v>126.15384615384613</v>
      </c>
    </row>
    <row r="27" spans="1:8" s="9" customFormat="1">
      <c r="A27" s="10" t="s">
        <v>13</v>
      </c>
      <c r="B27" s="39">
        <v>107</v>
      </c>
      <c r="C27" s="39">
        <v>110</v>
      </c>
      <c r="D27" s="10">
        <v>100</v>
      </c>
      <c r="E27" s="45">
        <f t="shared" si="0"/>
        <v>126.65384615384625</v>
      </c>
      <c r="F27" s="10">
        <v>116</v>
      </c>
      <c r="G27" s="10">
        <v>114</v>
      </c>
      <c r="H27" s="39">
        <f t="shared" si="1"/>
        <v>127.46153846153844</v>
      </c>
    </row>
    <row r="28" spans="1:8" s="9" customFormat="1">
      <c r="A28" s="10" t="s">
        <v>28</v>
      </c>
      <c r="B28" s="39">
        <v>113</v>
      </c>
      <c r="C28" s="39">
        <v>109</v>
      </c>
      <c r="D28" s="10">
        <v>100</v>
      </c>
      <c r="E28" s="45">
        <f t="shared" si="0"/>
        <v>127.92307692307702</v>
      </c>
      <c r="F28" s="10">
        <v>116</v>
      </c>
      <c r="G28" s="10">
        <v>114</v>
      </c>
      <c r="H28" s="39">
        <f t="shared" si="1"/>
        <v>128.76923076923075</v>
      </c>
    </row>
    <row r="29" spans="1:8" s="9" customFormat="1">
      <c r="A29" s="10" t="s">
        <v>25</v>
      </c>
      <c r="B29" s="39">
        <v>106</v>
      </c>
      <c r="C29" s="39">
        <v>106</v>
      </c>
      <c r="D29" s="10">
        <v>100</v>
      </c>
      <c r="E29" s="45">
        <f t="shared" si="0"/>
        <v>129.19230769230779</v>
      </c>
      <c r="F29" s="10">
        <v>116</v>
      </c>
      <c r="G29" s="10">
        <v>114</v>
      </c>
      <c r="H29" s="39">
        <f t="shared" si="1"/>
        <v>130.07692307692307</v>
      </c>
    </row>
    <row r="30" spans="1:8" s="9" customFormat="1">
      <c r="A30" s="10" t="s">
        <v>19</v>
      </c>
      <c r="B30" s="39">
        <v>103</v>
      </c>
      <c r="C30" s="39">
        <v>104</v>
      </c>
      <c r="D30" s="10">
        <v>100</v>
      </c>
      <c r="E30" s="45">
        <f t="shared" si="0"/>
        <v>130.46153846153857</v>
      </c>
      <c r="F30" s="10">
        <v>116</v>
      </c>
      <c r="G30" s="10">
        <v>114</v>
      </c>
      <c r="H30" s="39">
        <f t="shared" si="1"/>
        <v>131.38461538461539</v>
      </c>
    </row>
    <row r="32" spans="1:8" s="9" customFormat="1">
      <c r="A32" s="9" t="s">
        <v>229</v>
      </c>
      <c r="E32" s="42"/>
    </row>
  </sheetData>
  <mergeCells count="1">
    <mergeCell ref="A4:H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5706-D853-4B4E-BFA9-4ECB8CA5B395}">
  <dimension ref="A1:T31"/>
  <sheetViews>
    <sheetView workbookViewId="0">
      <selection activeCell="A5" sqref="A5:J5"/>
    </sheetView>
  </sheetViews>
  <sheetFormatPr baseColWidth="10" defaultColWidth="11.5" defaultRowHeight="14"/>
  <cols>
    <col min="1" max="9" width="11.5" style="28"/>
    <col min="10" max="10" width="13" style="28" customWidth="1"/>
    <col min="11" max="16384" width="11.5" style="28"/>
  </cols>
  <sheetData>
    <row r="1" spans="1:20" ht="15">
      <c r="A1" s="23"/>
    </row>
    <row r="2" spans="1:20" ht="15">
      <c r="A2" s="46"/>
    </row>
    <row r="3" spans="1:20" ht="15">
      <c r="A3" s="46"/>
    </row>
    <row r="4" spans="1:20" ht="15">
      <c r="A4" s="46"/>
    </row>
    <row r="5" spans="1:20" ht="15">
      <c r="A5" s="47" t="s">
        <v>185</v>
      </c>
      <c r="B5" s="47"/>
      <c r="C5" s="47"/>
      <c r="D5" s="47"/>
      <c r="E5" s="47"/>
      <c r="F5" s="47"/>
      <c r="G5" s="47"/>
      <c r="H5" s="47"/>
      <c r="I5" s="47"/>
      <c r="J5" s="47"/>
    </row>
    <row r="6" spans="1:20" ht="15">
      <c r="A6" s="48"/>
      <c r="B6" s="49">
        <v>2012</v>
      </c>
      <c r="C6" s="49">
        <v>2013</v>
      </c>
      <c r="D6" s="49">
        <v>2014</v>
      </c>
      <c r="E6" s="49">
        <v>2015</v>
      </c>
      <c r="F6" s="49">
        <v>2016</v>
      </c>
      <c r="G6" s="49">
        <v>2017</v>
      </c>
      <c r="H6" s="49">
        <v>2018</v>
      </c>
      <c r="I6" s="49">
        <v>2019</v>
      </c>
      <c r="J6" s="49">
        <v>2020</v>
      </c>
      <c r="L6" s="50"/>
      <c r="M6" s="50"/>
      <c r="N6" s="50"/>
      <c r="O6" s="50"/>
      <c r="P6" s="50"/>
      <c r="Q6" s="50"/>
      <c r="R6" s="50"/>
      <c r="S6" s="50"/>
      <c r="T6" s="50"/>
    </row>
    <row r="7" spans="1:20">
      <c r="A7" s="48" t="s">
        <v>62</v>
      </c>
      <c r="B7" s="51">
        <v>39.700000000000003</v>
      </c>
      <c r="C7" s="51">
        <v>36.799999999999997</v>
      </c>
      <c r="D7" s="51">
        <v>35</v>
      </c>
      <c r="E7" s="51">
        <v>34.6</v>
      </c>
      <c r="F7" s="51">
        <v>34.6</v>
      </c>
      <c r="G7" s="51">
        <v>33.700000000000003</v>
      </c>
      <c r="H7" s="51">
        <v>33.4</v>
      </c>
      <c r="I7" s="51">
        <v>34.4</v>
      </c>
      <c r="J7" s="51">
        <v>40.1</v>
      </c>
      <c r="L7" s="52"/>
      <c r="M7" s="52"/>
      <c r="N7" s="52"/>
      <c r="O7" s="52"/>
      <c r="P7" s="52"/>
      <c r="Q7" s="52"/>
      <c r="R7" s="52"/>
      <c r="S7" s="52"/>
      <c r="T7" s="52"/>
    </row>
    <row r="8" spans="1:20">
      <c r="A8" s="48" t="s">
        <v>63</v>
      </c>
      <c r="B8" s="51">
        <v>43.4</v>
      </c>
      <c r="C8" s="51">
        <v>41.5</v>
      </c>
      <c r="D8" s="51">
        <v>38.799999999999997</v>
      </c>
      <c r="E8" s="51">
        <v>39.200000000000003</v>
      </c>
      <c r="F8" s="51">
        <v>39.200000000000003</v>
      </c>
      <c r="G8" s="51">
        <v>38.1</v>
      </c>
      <c r="H8" s="51">
        <v>37.200000000000003</v>
      </c>
      <c r="I8" s="51">
        <v>38.200000000000003</v>
      </c>
      <c r="J8" s="51">
        <v>46.7</v>
      </c>
    </row>
    <row r="9" spans="1:20">
      <c r="A9" s="48" t="s">
        <v>6</v>
      </c>
      <c r="B9" s="51">
        <f>B8-B7</f>
        <v>3.6999999999999957</v>
      </c>
      <c r="C9" s="51">
        <f t="shared" ref="C9:I9" si="0">C8-C7</f>
        <v>4.7000000000000028</v>
      </c>
      <c r="D9" s="51">
        <f t="shared" si="0"/>
        <v>3.7999999999999972</v>
      </c>
      <c r="E9" s="51">
        <f t="shared" si="0"/>
        <v>4.6000000000000014</v>
      </c>
      <c r="F9" s="51">
        <f t="shared" si="0"/>
        <v>4.6000000000000014</v>
      </c>
      <c r="G9" s="51">
        <f t="shared" si="0"/>
        <v>4.3999999999999986</v>
      </c>
      <c r="H9" s="51">
        <f t="shared" si="0"/>
        <v>3.8000000000000043</v>
      </c>
      <c r="I9" s="51">
        <f t="shared" si="0"/>
        <v>3.8000000000000043</v>
      </c>
      <c r="J9" s="51">
        <f>J8-J7</f>
        <v>6.6000000000000014</v>
      </c>
    </row>
    <row r="10" spans="1:20">
      <c r="C10" s="53"/>
      <c r="D10" s="53"/>
    </row>
    <row r="11" spans="1:20">
      <c r="C11" s="53"/>
      <c r="D11" s="53"/>
    </row>
    <row r="12" spans="1:20">
      <c r="C12" s="53"/>
      <c r="D12" s="53"/>
    </row>
    <row r="13" spans="1:20">
      <c r="C13" s="53"/>
      <c r="D13" s="53"/>
    </row>
    <row r="14" spans="1:20">
      <c r="C14" s="53"/>
      <c r="D14" s="53"/>
    </row>
    <row r="15" spans="1:20">
      <c r="C15" s="53"/>
      <c r="D15" s="53"/>
    </row>
    <row r="16" spans="1:20">
      <c r="C16" s="53"/>
      <c r="D16" s="53"/>
    </row>
    <row r="17" spans="1:10">
      <c r="C17" s="53"/>
      <c r="D17" s="53"/>
    </row>
    <row r="18" spans="1:10">
      <c r="C18" s="53"/>
      <c r="D18" s="53"/>
    </row>
    <row r="19" spans="1:10">
      <c r="C19" s="53"/>
      <c r="D19" s="53"/>
    </row>
    <row r="20" spans="1:10">
      <c r="C20" s="53"/>
      <c r="D20" s="53"/>
    </row>
    <row r="21" spans="1:10">
      <c r="C21" s="53"/>
      <c r="D21" s="53"/>
    </row>
    <row r="29" spans="1:10" ht="15">
      <c r="A29" s="48"/>
      <c r="B29" s="49">
        <v>2012</v>
      </c>
      <c r="C29" s="49">
        <v>2013</v>
      </c>
      <c r="D29" s="49">
        <v>2014</v>
      </c>
      <c r="E29" s="49">
        <v>2015</v>
      </c>
      <c r="F29" s="49">
        <v>2016</v>
      </c>
      <c r="G29" s="49">
        <v>2017</v>
      </c>
      <c r="H29" s="49">
        <v>2018</v>
      </c>
      <c r="I29" s="49">
        <v>2019</v>
      </c>
      <c r="J29" s="49">
        <v>2020</v>
      </c>
    </row>
    <row r="30" spans="1:10" ht="15">
      <c r="A30" s="54" t="s">
        <v>62</v>
      </c>
      <c r="B30" s="55">
        <v>39.700000000000003</v>
      </c>
      <c r="C30" s="55">
        <v>36.799999999999997</v>
      </c>
      <c r="D30" s="55">
        <v>35</v>
      </c>
      <c r="E30" s="55">
        <v>34.6</v>
      </c>
      <c r="F30" s="55">
        <v>34.6</v>
      </c>
      <c r="G30" s="55">
        <v>33.700000000000003</v>
      </c>
      <c r="H30" s="55">
        <v>33.4</v>
      </c>
      <c r="I30" s="55">
        <v>34.4</v>
      </c>
      <c r="J30" s="55">
        <v>40.1</v>
      </c>
    </row>
    <row r="31" spans="1:10" ht="15">
      <c r="A31" s="54" t="s">
        <v>63</v>
      </c>
      <c r="B31" s="55">
        <v>43.4</v>
      </c>
      <c r="C31" s="55">
        <v>41.5</v>
      </c>
      <c r="D31" s="55">
        <v>38.799999999999997</v>
      </c>
      <c r="E31" s="55">
        <v>39.200000000000003</v>
      </c>
      <c r="F31" s="55">
        <v>39.200000000000003</v>
      </c>
      <c r="G31" s="55">
        <v>38.1</v>
      </c>
      <c r="H31" s="55">
        <v>37.200000000000003</v>
      </c>
      <c r="I31" s="55">
        <v>38.200000000000003</v>
      </c>
      <c r="J31" s="55">
        <v>46.7</v>
      </c>
    </row>
  </sheetData>
  <mergeCells count="1">
    <mergeCell ref="A5:J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135A3-B7E5-45D7-840C-D98D5A77ACF4}">
  <dimension ref="I1:Z114"/>
  <sheetViews>
    <sheetView topLeftCell="I87" zoomScaleNormal="100" workbookViewId="0">
      <selection activeCell="I88" sqref="I88:O88"/>
    </sheetView>
  </sheetViews>
  <sheetFormatPr baseColWidth="10" defaultColWidth="11.5" defaultRowHeight="14"/>
  <cols>
    <col min="1" max="8" width="0" style="28" hidden="1" customWidth="1"/>
    <col min="9" max="9" width="15.33203125" style="28" customWidth="1"/>
    <col min="10" max="11" width="11.5" style="28"/>
    <col min="12" max="12" width="7.5" style="56" customWidth="1"/>
    <col min="13" max="13" width="9.1640625" style="28" customWidth="1"/>
    <col min="14" max="17" width="11.5" style="28"/>
    <col min="18" max="18" width="15" style="28" customWidth="1"/>
    <col min="19" max="16384" width="11.5" style="28"/>
  </cols>
  <sheetData>
    <row r="1" spans="9:24" s="28" customFormat="1" ht="16" hidden="1">
      <c r="I1" s="23" t="s">
        <v>64</v>
      </c>
      <c r="L1" s="56"/>
      <c r="X1" s="20"/>
    </row>
    <row r="2" spans="9:24" s="28" customFormat="1" ht="16" hidden="1">
      <c r="J2" s="57" t="s">
        <v>63</v>
      </c>
      <c r="K2" s="57" t="s">
        <v>4</v>
      </c>
      <c r="L2" s="57" t="s">
        <v>8</v>
      </c>
      <c r="M2" s="57" t="s">
        <v>10</v>
      </c>
      <c r="N2" s="57" t="s">
        <v>11</v>
      </c>
      <c r="X2" s="20"/>
    </row>
    <row r="3" spans="9:24" s="28" customFormat="1" ht="16" hidden="1">
      <c r="I3" s="58" t="s">
        <v>12</v>
      </c>
      <c r="J3" s="59">
        <v>28.4</v>
      </c>
      <c r="K3" s="60">
        <v>26.4</v>
      </c>
      <c r="L3" s="56">
        <v>0</v>
      </c>
      <c r="M3" s="59">
        <v>46.7</v>
      </c>
      <c r="N3" s="60">
        <v>40.1</v>
      </c>
      <c r="X3" s="20"/>
    </row>
    <row r="4" spans="9:24" s="28" customFormat="1" ht="16" hidden="1">
      <c r="I4" s="58" t="s">
        <v>14</v>
      </c>
      <c r="J4" s="59">
        <v>35.9</v>
      </c>
      <c r="K4" s="60">
        <v>27.6</v>
      </c>
      <c r="L4" s="56">
        <f>+L3+(73/25)</f>
        <v>2.92</v>
      </c>
      <c r="M4" s="59">
        <v>46.7</v>
      </c>
      <c r="N4" s="60">
        <v>40.1</v>
      </c>
      <c r="X4" s="20"/>
    </row>
    <row r="5" spans="9:24" s="28" customFormat="1" ht="16" hidden="1">
      <c r="I5" s="58" t="s">
        <v>16</v>
      </c>
      <c r="J5" s="59">
        <v>37.799999999999997</v>
      </c>
      <c r="K5" s="60">
        <v>31.8</v>
      </c>
      <c r="L5" s="56">
        <f t="shared" ref="L5:L27" si="0">+L4+(73/25)</f>
        <v>5.84</v>
      </c>
      <c r="M5" s="59">
        <v>46.7</v>
      </c>
      <c r="N5" s="60">
        <v>40.1</v>
      </c>
      <c r="X5" s="20"/>
    </row>
    <row r="6" spans="9:24" s="28" customFormat="1" ht="16" hidden="1">
      <c r="I6" s="58" t="s">
        <v>20</v>
      </c>
      <c r="J6" s="59">
        <v>40.4</v>
      </c>
      <c r="K6" s="60">
        <v>32.5</v>
      </c>
      <c r="L6" s="56">
        <f t="shared" si="0"/>
        <v>8.76</v>
      </c>
      <c r="M6" s="59">
        <v>46.7</v>
      </c>
      <c r="N6" s="60">
        <v>40.1</v>
      </c>
      <c r="X6" s="20"/>
    </row>
    <row r="7" spans="9:24" s="28" customFormat="1" ht="16" hidden="1">
      <c r="I7" s="58" t="s">
        <v>65</v>
      </c>
      <c r="J7" s="59">
        <v>41.3</v>
      </c>
      <c r="K7" s="60">
        <v>29.8</v>
      </c>
      <c r="L7" s="56">
        <f t="shared" si="0"/>
        <v>11.68</v>
      </c>
      <c r="M7" s="59">
        <v>46.7</v>
      </c>
      <c r="N7" s="60">
        <v>40.1</v>
      </c>
      <c r="X7" s="20"/>
    </row>
    <row r="8" spans="9:24" s="28" customFormat="1" ht="16" hidden="1">
      <c r="I8" s="58" t="s">
        <v>61</v>
      </c>
      <c r="J8" s="59">
        <v>41.9</v>
      </c>
      <c r="K8" s="60">
        <v>38.9</v>
      </c>
      <c r="L8" s="56">
        <f t="shared" si="0"/>
        <v>14.6</v>
      </c>
      <c r="M8" s="59">
        <v>46.7</v>
      </c>
      <c r="N8" s="60">
        <v>40.1</v>
      </c>
      <c r="X8" s="20"/>
    </row>
    <row r="9" spans="9:24" s="28" customFormat="1" ht="16" hidden="1">
      <c r="I9" s="58" t="s">
        <v>60</v>
      </c>
      <c r="J9" s="59">
        <v>41.9</v>
      </c>
      <c r="K9" s="60">
        <v>35.6</v>
      </c>
      <c r="L9" s="56">
        <f t="shared" si="0"/>
        <v>17.52</v>
      </c>
      <c r="M9" s="59">
        <v>46.7</v>
      </c>
      <c r="N9" s="60">
        <v>40.1</v>
      </c>
      <c r="X9" s="20"/>
    </row>
    <row r="10" spans="9:24" s="28" customFormat="1" ht="16" hidden="1">
      <c r="I10" s="58" t="s">
        <v>30</v>
      </c>
      <c r="J10" s="59">
        <v>43.1</v>
      </c>
      <c r="K10" s="60">
        <v>38</v>
      </c>
      <c r="L10" s="56">
        <f t="shared" si="0"/>
        <v>20.439999999999998</v>
      </c>
      <c r="M10" s="59">
        <v>46.7</v>
      </c>
      <c r="N10" s="60">
        <v>40.1</v>
      </c>
      <c r="X10" s="20"/>
    </row>
    <row r="11" spans="9:24" s="28" customFormat="1" ht="16" hidden="1">
      <c r="I11" s="58" t="s">
        <v>24</v>
      </c>
      <c r="J11" s="59">
        <v>43.4</v>
      </c>
      <c r="K11" s="60">
        <v>36.5</v>
      </c>
      <c r="L11" s="56">
        <f t="shared" si="0"/>
        <v>23.36</v>
      </c>
      <c r="M11" s="59">
        <v>46.7</v>
      </c>
      <c r="N11" s="60">
        <v>40.1</v>
      </c>
      <c r="X11" s="20"/>
    </row>
    <row r="12" spans="9:24" s="28" customFormat="1" ht="16" hidden="1">
      <c r="I12" s="58" t="s">
        <v>32</v>
      </c>
      <c r="J12" s="59">
        <v>44</v>
      </c>
      <c r="K12" s="60">
        <v>37.700000000000003</v>
      </c>
      <c r="L12" s="56">
        <f t="shared" si="0"/>
        <v>26.28</v>
      </c>
      <c r="M12" s="59">
        <v>46.7</v>
      </c>
      <c r="N12" s="60">
        <v>40.1</v>
      </c>
      <c r="X12" s="20"/>
    </row>
    <row r="13" spans="9:24" s="28" customFormat="1" ht="16" hidden="1">
      <c r="I13" s="58" t="s">
        <v>28</v>
      </c>
      <c r="J13" s="59">
        <v>44.2</v>
      </c>
      <c r="K13" s="60">
        <v>38.1</v>
      </c>
      <c r="L13" s="56">
        <f t="shared" si="0"/>
        <v>29.200000000000003</v>
      </c>
      <c r="M13" s="59">
        <v>46.7</v>
      </c>
      <c r="N13" s="60">
        <v>40.1</v>
      </c>
      <c r="X13" s="20"/>
    </row>
    <row r="14" spans="9:24" s="28" customFormat="1" ht="16" hidden="1">
      <c r="I14" s="58" t="s">
        <v>41</v>
      </c>
      <c r="J14" s="59">
        <v>46.7</v>
      </c>
      <c r="K14" s="60">
        <v>40.1</v>
      </c>
      <c r="L14" s="56">
        <f t="shared" si="0"/>
        <v>32.120000000000005</v>
      </c>
      <c r="M14" s="59">
        <v>46.7</v>
      </c>
      <c r="N14" s="60">
        <v>40.1</v>
      </c>
      <c r="X14" s="20"/>
    </row>
    <row r="15" spans="9:24" s="28" customFormat="1" ht="16" hidden="1">
      <c r="I15" s="58" t="s">
        <v>35</v>
      </c>
      <c r="J15" s="59">
        <v>49.1</v>
      </c>
      <c r="K15" s="60">
        <v>43.7</v>
      </c>
      <c r="L15" s="56">
        <f t="shared" si="0"/>
        <v>35.040000000000006</v>
      </c>
      <c r="M15" s="59">
        <v>46.7</v>
      </c>
      <c r="N15" s="60">
        <v>40.1</v>
      </c>
      <c r="X15" s="20"/>
    </row>
    <row r="16" spans="9:24" s="28" customFormat="1" ht="16" hidden="1">
      <c r="I16" s="58" t="s">
        <v>33</v>
      </c>
      <c r="J16" s="59">
        <v>55.1</v>
      </c>
      <c r="K16" s="60">
        <v>47.7</v>
      </c>
      <c r="L16" s="56">
        <f t="shared" si="0"/>
        <v>37.960000000000008</v>
      </c>
      <c r="M16" s="59">
        <v>46.7</v>
      </c>
      <c r="N16" s="60">
        <v>40.1</v>
      </c>
      <c r="X16" s="20"/>
    </row>
    <row r="17" spans="9:24" s="28" customFormat="1" ht="16" hidden="1">
      <c r="I17" s="58" t="s">
        <v>36</v>
      </c>
      <c r="J17" s="59">
        <v>55.5</v>
      </c>
      <c r="K17" s="60">
        <v>38.299999999999997</v>
      </c>
      <c r="L17" s="56">
        <f t="shared" si="0"/>
        <v>40.88000000000001</v>
      </c>
      <c r="M17" s="59">
        <v>46.7</v>
      </c>
      <c r="N17" s="60">
        <v>40.1</v>
      </c>
      <c r="X17" s="20"/>
    </row>
    <row r="18" spans="9:24" s="28" customFormat="1" ht="16" hidden="1">
      <c r="I18" s="58" t="s">
        <v>29</v>
      </c>
      <c r="J18" s="59">
        <v>56.1</v>
      </c>
      <c r="K18" s="60">
        <v>50.8</v>
      </c>
      <c r="L18" s="56">
        <f t="shared" si="0"/>
        <v>43.800000000000011</v>
      </c>
      <c r="M18" s="59">
        <v>46.7</v>
      </c>
      <c r="N18" s="60">
        <v>40.1</v>
      </c>
      <c r="X18" s="20"/>
    </row>
    <row r="19" spans="9:24" s="28" customFormat="1" ht="16" hidden="1">
      <c r="I19" s="58" t="s">
        <v>31</v>
      </c>
      <c r="J19" s="59">
        <v>56.8</v>
      </c>
      <c r="K19" s="60">
        <v>48.1</v>
      </c>
      <c r="L19" s="56">
        <f t="shared" si="0"/>
        <v>46.720000000000013</v>
      </c>
      <c r="M19" s="59">
        <v>46.7</v>
      </c>
      <c r="N19" s="60">
        <v>40.1</v>
      </c>
      <c r="X19" s="20"/>
    </row>
    <row r="20" spans="9:24" s="28" customFormat="1" ht="16" hidden="1">
      <c r="I20" s="58" t="s">
        <v>25</v>
      </c>
      <c r="J20" s="59">
        <v>59.3</v>
      </c>
      <c r="K20" s="60">
        <v>53.8</v>
      </c>
      <c r="L20" s="56">
        <f t="shared" si="0"/>
        <v>49.640000000000015</v>
      </c>
      <c r="M20" s="59">
        <v>46.7</v>
      </c>
      <c r="N20" s="60">
        <v>40.1</v>
      </c>
      <c r="X20" s="20"/>
    </row>
    <row r="21" spans="9:24" s="28" customFormat="1" ht="16" hidden="1">
      <c r="I21" s="58" t="s">
        <v>66</v>
      </c>
      <c r="J21" s="59">
        <v>60.5</v>
      </c>
      <c r="K21" s="60">
        <v>54</v>
      </c>
      <c r="L21" s="56">
        <f t="shared" si="0"/>
        <v>52.560000000000016</v>
      </c>
      <c r="M21" s="59">
        <v>46.7</v>
      </c>
      <c r="N21" s="60">
        <v>40.1</v>
      </c>
      <c r="X21" s="20"/>
    </row>
    <row r="22" spans="9:24" s="28" customFormat="1" ht="16" hidden="1">
      <c r="I22" s="58" t="s">
        <v>27</v>
      </c>
      <c r="J22" s="59">
        <v>60.9</v>
      </c>
      <c r="K22" s="60">
        <v>52.4</v>
      </c>
      <c r="L22" s="56">
        <f t="shared" si="0"/>
        <v>55.480000000000018</v>
      </c>
      <c r="M22" s="59">
        <v>46.7</v>
      </c>
      <c r="N22" s="60">
        <v>40.1</v>
      </c>
      <c r="X22" s="20"/>
    </row>
    <row r="23" spans="9:24" s="28" customFormat="1" ht="16" hidden="1">
      <c r="I23" s="58" t="s">
        <v>19</v>
      </c>
      <c r="J23" s="59">
        <v>62.7</v>
      </c>
      <c r="K23" s="60">
        <v>57.4</v>
      </c>
      <c r="L23" s="56">
        <f t="shared" si="0"/>
        <v>58.40000000000002</v>
      </c>
      <c r="M23" s="59">
        <v>46.7</v>
      </c>
      <c r="N23" s="60">
        <v>40.1</v>
      </c>
      <c r="X23" s="20"/>
    </row>
    <row r="24" spans="9:24" s="28" customFormat="1" ht="16" hidden="1">
      <c r="I24" s="58" t="s">
        <v>21</v>
      </c>
      <c r="J24" s="59">
        <v>62.9</v>
      </c>
      <c r="K24" s="60">
        <v>55.7</v>
      </c>
      <c r="L24" s="56">
        <f t="shared" si="0"/>
        <v>61.320000000000022</v>
      </c>
      <c r="M24" s="59">
        <v>46.7</v>
      </c>
      <c r="N24" s="60">
        <v>40.1</v>
      </c>
      <c r="X24" s="20"/>
    </row>
    <row r="25" spans="9:24" s="28" customFormat="1" ht="16" hidden="1">
      <c r="I25" s="58" t="s">
        <v>17</v>
      </c>
      <c r="J25" s="59">
        <v>64.900000000000006</v>
      </c>
      <c r="K25" s="60">
        <v>57.1</v>
      </c>
      <c r="L25" s="56">
        <f t="shared" si="0"/>
        <v>64.240000000000023</v>
      </c>
      <c r="M25" s="59">
        <v>46.7</v>
      </c>
      <c r="N25" s="60">
        <v>40.1</v>
      </c>
      <c r="X25" s="20"/>
    </row>
    <row r="26" spans="9:24" s="28" customFormat="1" ht="16" hidden="1">
      <c r="I26" s="58" t="s">
        <v>13</v>
      </c>
      <c r="J26" s="59">
        <v>69</v>
      </c>
      <c r="K26" s="60">
        <v>63.7</v>
      </c>
      <c r="L26" s="56">
        <f t="shared" si="0"/>
        <v>67.160000000000025</v>
      </c>
      <c r="M26" s="59">
        <v>46.7</v>
      </c>
      <c r="N26" s="60">
        <v>40.1</v>
      </c>
      <c r="X26" s="20"/>
    </row>
    <row r="27" spans="9:24" s="28" customFormat="1" ht="16" hidden="1">
      <c r="I27" s="58" t="s">
        <v>15</v>
      </c>
      <c r="J27" s="59">
        <v>69.099999999999994</v>
      </c>
      <c r="K27" s="60">
        <v>61.1</v>
      </c>
      <c r="L27" s="56">
        <f t="shared" si="0"/>
        <v>70.080000000000027</v>
      </c>
      <c r="M27" s="59">
        <v>46.7</v>
      </c>
      <c r="N27" s="60">
        <v>40.1</v>
      </c>
      <c r="X27" s="20"/>
    </row>
    <row r="28" spans="9:24" s="28" customFormat="1" ht="16" hidden="1">
      <c r="J28" s="32">
        <f>J27-J3</f>
        <v>40.699999999999996</v>
      </c>
      <c r="K28" s="32">
        <f>K26-K3</f>
        <v>37.300000000000004</v>
      </c>
      <c r="L28" s="56"/>
      <c r="X28" s="20"/>
    </row>
    <row r="29" spans="9:24" s="28" customFormat="1" ht="16" hidden="1">
      <c r="J29" s="32">
        <f>J14-J4</f>
        <v>10.800000000000004</v>
      </c>
      <c r="K29" s="32">
        <f>K14-K4</f>
        <v>12.5</v>
      </c>
      <c r="L29" s="56"/>
      <c r="X29" s="20"/>
    </row>
    <row r="30" spans="9:24" s="28" customFormat="1" ht="16" hidden="1">
      <c r="I30" s="23" t="s">
        <v>230</v>
      </c>
      <c r="L30" s="56"/>
      <c r="X30" s="20"/>
    </row>
    <row r="31" spans="9:24" s="28" customFormat="1" ht="16" hidden="1">
      <c r="J31" s="28">
        <v>2019</v>
      </c>
      <c r="K31" s="28">
        <v>2020</v>
      </c>
      <c r="L31" s="61" t="s">
        <v>8</v>
      </c>
      <c r="M31" s="62" t="s">
        <v>46</v>
      </c>
      <c r="N31" s="28" t="s">
        <v>38</v>
      </c>
      <c r="O31" s="28" t="s">
        <v>39</v>
      </c>
      <c r="P31" s="28" t="s">
        <v>40</v>
      </c>
      <c r="W31" s="20"/>
    </row>
    <row r="32" spans="9:24" s="28" customFormat="1" ht="16" hidden="1">
      <c r="I32" s="58" t="s">
        <v>12</v>
      </c>
      <c r="J32" s="32">
        <v>2.1000000000000014</v>
      </c>
      <c r="K32" s="32">
        <v>2</v>
      </c>
      <c r="L32" s="63">
        <v>0</v>
      </c>
      <c r="M32" s="62">
        <v>0</v>
      </c>
      <c r="N32" s="28">
        <v>3.8</v>
      </c>
      <c r="O32" s="28">
        <v>6.6</v>
      </c>
      <c r="P32" s="28">
        <v>-5</v>
      </c>
      <c r="Q32" s="32"/>
      <c r="R32" s="64">
        <v>-1.6000000000000014</v>
      </c>
      <c r="S32" s="58" t="s">
        <v>60</v>
      </c>
      <c r="U32" s="58"/>
      <c r="V32" s="60"/>
      <c r="W32" s="20"/>
    </row>
    <row r="33" spans="9:23" s="28" customFormat="1" ht="16" hidden="1">
      <c r="I33" s="58" t="s">
        <v>14</v>
      </c>
      <c r="J33" s="32">
        <v>3.6000000000000014</v>
      </c>
      <c r="K33" s="32">
        <v>8.2999999999999972</v>
      </c>
      <c r="L33" s="63">
        <f>L32+(20/26)</f>
        <v>0.76923076923076927</v>
      </c>
      <c r="M33" s="65">
        <f>M32+(10/26)</f>
        <v>0.38461538461538464</v>
      </c>
      <c r="N33" s="28">
        <v>3.8</v>
      </c>
      <c r="O33" s="28">
        <v>6.6</v>
      </c>
      <c r="P33" s="32">
        <f>P32+(26/25)</f>
        <v>-3.96</v>
      </c>
      <c r="Q33" s="32"/>
      <c r="R33" s="64">
        <v>-1.5</v>
      </c>
      <c r="S33" s="58" t="s">
        <v>13</v>
      </c>
      <c r="U33" s="58"/>
      <c r="V33" s="60"/>
      <c r="W33" s="20"/>
    </row>
    <row r="34" spans="9:23" s="28" customFormat="1" ht="16" hidden="1">
      <c r="I34" s="58" t="s">
        <v>16</v>
      </c>
      <c r="J34" s="32">
        <v>5</v>
      </c>
      <c r="K34" s="32">
        <v>5.9999999999999964</v>
      </c>
      <c r="L34" s="63">
        <f t="shared" ref="L34:L56" si="1">L33+(20/26)</f>
        <v>1.5384615384615385</v>
      </c>
      <c r="M34" s="65">
        <f t="shared" ref="M34:M56" si="2">M33+(10/26)</f>
        <v>0.76923076923076927</v>
      </c>
      <c r="N34" s="28">
        <v>3.8</v>
      </c>
      <c r="O34" s="28">
        <v>6.6</v>
      </c>
      <c r="P34" s="32">
        <f t="shared" ref="P34:P56" si="3">P33+(26/25)</f>
        <v>-2.92</v>
      </c>
      <c r="Q34" s="32"/>
      <c r="R34" s="64">
        <v>-1.2999999999999972</v>
      </c>
      <c r="S34" s="58" t="s">
        <v>61</v>
      </c>
      <c r="U34" s="58"/>
      <c r="V34" s="60"/>
      <c r="W34" s="20"/>
    </row>
    <row r="35" spans="9:23" s="28" customFormat="1" ht="16" hidden="1">
      <c r="I35" s="58" t="s">
        <v>20</v>
      </c>
      <c r="J35" s="32">
        <v>2.7999999999999972</v>
      </c>
      <c r="K35" s="32">
        <v>7.8999999999999986</v>
      </c>
      <c r="L35" s="63">
        <f t="shared" si="1"/>
        <v>2.3076923076923079</v>
      </c>
      <c r="M35" s="65">
        <f t="shared" si="2"/>
        <v>1.153846153846154</v>
      </c>
      <c r="N35" s="28">
        <v>3.8</v>
      </c>
      <c r="O35" s="28">
        <v>6.6</v>
      </c>
      <c r="P35" s="32">
        <f t="shared" si="3"/>
        <v>-1.88</v>
      </c>
      <c r="Q35" s="32"/>
      <c r="R35" s="64">
        <v>-0.19999999999999574</v>
      </c>
      <c r="S35" s="58" t="s">
        <v>28</v>
      </c>
      <c r="U35" s="58"/>
      <c r="V35" s="60"/>
      <c r="W35" s="20"/>
    </row>
    <row r="36" spans="9:23" s="28" customFormat="1" ht="16" hidden="1">
      <c r="I36" s="58" t="s">
        <v>65</v>
      </c>
      <c r="J36" s="32">
        <v>8</v>
      </c>
      <c r="K36" s="32">
        <v>11.499999999999996</v>
      </c>
      <c r="L36" s="63">
        <f t="shared" si="1"/>
        <v>3.0769230769230771</v>
      </c>
      <c r="M36" s="65">
        <f t="shared" si="2"/>
        <v>1.5384615384615385</v>
      </c>
      <c r="N36" s="28">
        <v>3.8</v>
      </c>
      <c r="O36" s="28">
        <v>6.6</v>
      </c>
      <c r="P36" s="32">
        <f t="shared" si="3"/>
        <v>-0.83999999999999986</v>
      </c>
      <c r="Q36" s="32"/>
      <c r="R36" s="64">
        <v>-0.10000000000000142</v>
      </c>
      <c r="S36" s="58" t="s">
        <v>12</v>
      </c>
      <c r="U36" s="58"/>
      <c r="V36" s="60"/>
      <c r="W36" s="20"/>
    </row>
    <row r="37" spans="9:23" s="28" customFormat="1" ht="16" hidden="1">
      <c r="I37" s="58" t="s">
        <v>61</v>
      </c>
      <c r="J37" s="32">
        <v>4.2999999999999972</v>
      </c>
      <c r="K37" s="32">
        <v>3</v>
      </c>
      <c r="L37" s="63">
        <f t="shared" si="1"/>
        <v>3.8461538461538463</v>
      </c>
      <c r="M37" s="65">
        <f t="shared" si="2"/>
        <v>1.9230769230769231</v>
      </c>
      <c r="N37" s="28">
        <v>3.8</v>
      </c>
      <c r="O37" s="28">
        <v>6.6</v>
      </c>
      <c r="P37" s="32">
        <f t="shared" si="3"/>
        <v>0.20000000000000018</v>
      </c>
      <c r="Q37" s="32"/>
      <c r="R37" s="58">
        <v>0.69999999999999929</v>
      </c>
      <c r="S37" s="58" t="s">
        <v>30</v>
      </c>
      <c r="U37" s="58"/>
      <c r="V37" s="60"/>
      <c r="W37" s="20"/>
    </row>
    <row r="38" spans="9:23" s="28" customFormat="1" ht="16" hidden="1">
      <c r="I38" s="58" t="s">
        <v>60</v>
      </c>
      <c r="J38" s="32">
        <v>7.8999999999999986</v>
      </c>
      <c r="K38" s="32">
        <v>6.2999999999999972</v>
      </c>
      <c r="L38" s="63">
        <f t="shared" si="1"/>
        <v>4.6153846153846159</v>
      </c>
      <c r="M38" s="65">
        <f t="shared" si="2"/>
        <v>2.3076923076923079</v>
      </c>
      <c r="N38" s="28">
        <v>3.8</v>
      </c>
      <c r="O38" s="28">
        <v>6.6</v>
      </c>
      <c r="P38" s="32">
        <f t="shared" si="3"/>
        <v>1.2400000000000002</v>
      </c>
      <c r="Q38" s="32"/>
      <c r="R38" s="58">
        <v>0.99999999999999645</v>
      </c>
      <c r="S38" s="58" t="s">
        <v>16</v>
      </c>
      <c r="U38" s="58"/>
      <c r="V38" s="60"/>
    </row>
    <row r="39" spans="9:23" s="28" customFormat="1" ht="16" hidden="1">
      <c r="I39" s="58" t="s">
        <v>30</v>
      </c>
      <c r="J39" s="32">
        <v>4.4000000000000021</v>
      </c>
      <c r="K39" s="32">
        <v>5.1000000000000014</v>
      </c>
      <c r="L39" s="63">
        <f t="shared" si="1"/>
        <v>5.384615384615385</v>
      </c>
      <c r="M39" s="65">
        <f t="shared" si="2"/>
        <v>2.6923076923076925</v>
      </c>
      <c r="N39" s="28">
        <v>3.8</v>
      </c>
      <c r="O39" s="28">
        <v>6.6</v>
      </c>
      <c r="P39" s="32">
        <f t="shared" si="3"/>
        <v>2.2800000000000002</v>
      </c>
      <c r="Q39" s="32"/>
      <c r="R39" s="58">
        <v>1.5999999999999979</v>
      </c>
      <c r="S39" s="58" t="s">
        <v>24</v>
      </c>
      <c r="U39" s="58"/>
      <c r="V39" s="60"/>
    </row>
    <row r="40" spans="9:23" s="28" customFormat="1" ht="16" hidden="1">
      <c r="I40" s="58" t="s">
        <v>24</v>
      </c>
      <c r="J40" s="32">
        <v>5.3000000000000007</v>
      </c>
      <c r="K40" s="32">
        <v>6.8999999999999986</v>
      </c>
      <c r="L40" s="63">
        <f t="shared" si="1"/>
        <v>6.1538461538461542</v>
      </c>
      <c r="M40" s="65">
        <f t="shared" si="2"/>
        <v>3.0769230769230771</v>
      </c>
      <c r="N40" s="28">
        <v>3.8</v>
      </c>
      <c r="O40" s="28">
        <v>6.6</v>
      </c>
      <c r="P40" s="32">
        <f t="shared" si="3"/>
        <v>3.3200000000000003</v>
      </c>
      <c r="Q40" s="32"/>
      <c r="R40" s="58">
        <v>2.2000000000000028</v>
      </c>
      <c r="S40" s="58" t="s">
        <v>29</v>
      </c>
      <c r="U40" s="58"/>
      <c r="V40" s="60"/>
    </row>
    <row r="41" spans="9:23" s="28" customFormat="1" ht="16" hidden="1">
      <c r="I41" s="58" t="s">
        <v>32</v>
      </c>
      <c r="J41" s="32">
        <v>1.3999999999999986</v>
      </c>
      <c r="K41" s="32">
        <v>6.2999999999999972</v>
      </c>
      <c r="L41" s="63">
        <f t="shared" si="1"/>
        <v>6.9230769230769234</v>
      </c>
      <c r="M41" s="65">
        <f t="shared" si="2"/>
        <v>3.4615384615384617</v>
      </c>
      <c r="N41" s="28">
        <v>3.8</v>
      </c>
      <c r="O41" s="28">
        <v>6.6</v>
      </c>
      <c r="P41" s="32">
        <f t="shared" si="3"/>
        <v>4.3600000000000003</v>
      </c>
      <c r="Q41" s="32"/>
      <c r="R41" s="58">
        <v>2.7999999999999972</v>
      </c>
      <c r="S41" s="66" t="s">
        <v>41</v>
      </c>
      <c r="U41" s="58"/>
      <c r="V41" s="60"/>
    </row>
    <row r="42" spans="9:23" s="28" customFormat="1" ht="16" hidden="1">
      <c r="I42" s="58" t="s">
        <v>28</v>
      </c>
      <c r="J42" s="32">
        <v>6.2999999999999972</v>
      </c>
      <c r="K42" s="32">
        <v>6.1000000000000014</v>
      </c>
      <c r="L42" s="63">
        <f t="shared" si="1"/>
        <v>7.6923076923076925</v>
      </c>
      <c r="M42" s="65">
        <f t="shared" si="2"/>
        <v>3.8461538461538463</v>
      </c>
      <c r="N42" s="28">
        <v>3.8</v>
      </c>
      <c r="O42" s="28">
        <v>6.6</v>
      </c>
      <c r="P42" s="32">
        <f t="shared" si="3"/>
        <v>5.4</v>
      </c>
      <c r="Q42" s="32"/>
      <c r="R42" s="58">
        <v>2.8999999999999986</v>
      </c>
      <c r="S42" s="58" t="s">
        <v>35</v>
      </c>
      <c r="U42" s="58"/>
      <c r="V42" s="60"/>
    </row>
    <row r="43" spans="9:23" s="28" customFormat="1" ht="16" hidden="1">
      <c r="I43" s="66" t="s">
        <v>41</v>
      </c>
      <c r="J43" s="35">
        <v>3.8000000000000043</v>
      </c>
      <c r="K43" s="35">
        <v>6.6000000000000014</v>
      </c>
      <c r="L43" s="63">
        <f t="shared" si="1"/>
        <v>8.4615384615384617</v>
      </c>
      <c r="M43" s="65">
        <f t="shared" si="2"/>
        <v>4.2307692307692308</v>
      </c>
      <c r="N43" s="28">
        <v>3.8</v>
      </c>
      <c r="O43" s="28">
        <v>6.6</v>
      </c>
      <c r="P43" s="32">
        <f t="shared" si="3"/>
        <v>6.44</v>
      </c>
      <c r="Q43" s="32"/>
      <c r="R43" s="58">
        <v>2.9999999999999929</v>
      </c>
      <c r="S43" s="58" t="s">
        <v>21</v>
      </c>
      <c r="U43" s="58"/>
      <c r="V43" s="60"/>
    </row>
    <row r="44" spans="9:23" s="28" customFormat="1" ht="16" hidden="1">
      <c r="I44" s="58" t="s">
        <v>35</v>
      </c>
      <c r="J44" s="32">
        <v>2.5</v>
      </c>
      <c r="K44" s="32">
        <v>5.3999999999999986</v>
      </c>
      <c r="L44" s="63">
        <f t="shared" si="1"/>
        <v>9.2307692307692317</v>
      </c>
      <c r="M44" s="65">
        <f t="shared" si="2"/>
        <v>4.6153846153846159</v>
      </c>
      <c r="N44" s="28">
        <v>3.8</v>
      </c>
      <c r="O44" s="28">
        <v>6.6</v>
      </c>
      <c r="P44" s="32">
        <f t="shared" si="3"/>
        <v>7.48</v>
      </c>
      <c r="Q44" s="32"/>
      <c r="R44" s="58">
        <v>3</v>
      </c>
      <c r="S44" s="58" t="s">
        <v>31</v>
      </c>
    </row>
    <row r="45" spans="9:23" s="28" customFormat="1" ht="16" hidden="1">
      <c r="I45" s="58" t="s">
        <v>33</v>
      </c>
      <c r="J45" s="32">
        <v>-4.3999999999999986</v>
      </c>
      <c r="K45" s="32">
        <v>7.3999999999999986</v>
      </c>
      <c r="L45" s="63">
        <f t="shared" si="1"/>
        <v>10.000000000000002</v>
      </c>
      <c r="M45" s="65">
        <f t="shared" si="2"/>
        <v>5.0000000000000009</v>
      </c>
      <c r="N45" s="28">
        <v>3.8</v>
      </c>
      <c r="O45" s="28">
        <v>6.6</v>
      </c>
      <c r="P45" s="32">
        <f t="shared" si="3"/>
        <v>8.52</v>
      </c>
      <c r="Q45" s="32"/>
      <c r="R45" s="58">
        <v>3.4999999999999964</v>
      </c>
      <c r="S45" s="58" t="s">
        <v>65</v>
      </c>
    </row>
    <row r="46" spans="9:23" s="28" customFormat="1" ht="16" hidden="1">
      <c r="I46" s="58" t="s">
        <v>36</v>
      </c>
      <c r="J46" s="32">
        <v>7.1000000000000014</v>
      </c>
      <c r="K46" s="32">
        <v>17.200000000000003</v>
      </c>
      <c r="L46" s="63">
        <f t="shared" si="1"/>
        <v>10.769230769230772</v>
      </c>
      <c r="M46" s="65">
        <f t="shared" si="2"/>
        <v>5.3846153846153859</v>
      </c>
      <c r="N46" s="28">
        <v>3.8</v>
      </c>
      <c r="O46" s="28">
        <v>6.6</v>
      </c>
      <c r="P46" s="32">
        <f t="shared" si="3"/>
        <v>9.5599999999999987</v>
      </c>
      <c r="Q46" s="32"/>
      <c r="R46" s="58">
        <v>4.6000000000000014</v>
      </c>
      <c r="S46" s="58" t="s">
        <v>17</v>
      </c>
    </row>
    <row r="47" spans="9:23" s="28" customFormat="1" ht="16" hidden="1">
      <c r="I47" s="58" t="s">
        <v>29</v>
      </c>
      <c r="J47" s="32">
        <v>3.1000000000000014</v>
      </c>
      <c r="K47" s="32">
        <v>5.3000000000000043</v>
      </c>
      <c r="L47" s="63">
        <f t="shared" si="1"/>
        <v>11.538461538461542</v>
      </c>
      <c r="M47" s="65">
        <f t="shared" si="2"/>
        <v>5.7692307692307709</v>
      </c>
      <c r="N47" s="28">
        <v>3.8</v>
      </c>
      <c r="O47" s="28">
        <v>6.6</v>
      </c>
      <c r="P47" s="32">
        <f t="shared" si="3"/>
        <v>10.599999999999998</v>
      </c>
      <c r="Q47" s="32"/>
      <c r="R47" s="58">
        <v>4.6999999999999957</v>
      </c>
      <c r="S47" s="58" t="s">
        <v>14</v>
      </c>
    </row>
    <row r="48" spans="9:23" s="28" customFormat="1" ht="16" hidden="1">
      <c r="I48" s="58" t="s">
        <v>31</v>
      </c>
      <c r="J48" s="32">
        <v>5.6999999999999957</v>
      </c>
      <c r="K48" s="32">
        <v>8.6999999999999957</v>
      </c>
      <c r="L48" s="63">
        <f t="shared" si="1"/>
        <v>12.307692307692312</v>
      </c>
      <c r="M48" s="65">
        <f t="shared" si="2"/>
        <v>6.153846153846156</v>
      </c>
      <c r="N48" s="28">
        <v>3.8</v>
      </c>
      <c r="O48" s="28">
        <v>6.6</v>
      </c>
      <c r="P48" s="32">
        <f t="shared" si="3"/>
        <v>11.639999999999997</v>
      </c>
      <c r="Q48" s="32"/>
      <c r="R48" s="58">
        <v>4.8999999999999986</v>
      </c>
      <c r="S48" s="58" t="s">
        <v>32</v>
      </c>
    </row>
    <row r="49" spans="9:26" s="28" customFormat="1" ht="16" hidden="1">
      <c r="I49" s="58" t="s">
        <v>25</v>
      </c>
      <c r="J49" s="32">
        <v>0.29999999999999716</v>
      </c>
      <c r="K49" s="32">
        <v>5.5</v>
      </c>
      <c r="L49" s="63">
        <f t="shared" si="1"/>
        <v>13.076923076923082</v>
      </c>
      <c r="M49" s="65">
        <f t="shared" si="2"/>
        <v>6.538461538461541</v>
      </c>
      <c r="N49" s="28">
        <v>3.8</v>
      </c>
      <c r="O49" s="28">
        <v>6.6</v>
      </c>
      <c r="P49" s="32">
        <f t="shared" si="3"/>
        <v>12.679999999999996</v>
      </c>
      <c r="Q49" s="32"/>
      <c r="R49" s="58">
        <v>5.1000000000000014</v>
      </c>
      <c r="S49" s="58" t="s">
        <v>20</v>
      </c>
    </row>
    <row r="50" spans="9:26" s="28" customFormat="1" ht="16" hidden="1">
      <c r="I50" s="58" t="s">
        <v>66</v>
      </c>
      <c r="J50" s="32">
        <v>1.2000000000000028</v>
      </c>
      <c r="K50" s="32">
        <v>6.5</v>
      </c>
      <c r="L50" s="63">
        <f t="shared" si="1"/>
        <v>13.846153846153852</v>
      </c>
      <c r="M50" s="65">
        <f t="shared" si="2"/>
        <v>6.923076923076926</v>
      </c>
      <c r="N50" s="28">
        <v>3.8</v>
      </c>
      <c r="O50" s="28">
        <v>6.6</v>
      </c>
      <c r="P50" s="32">
        <f t="shared" si="3"/>
        <v>13.719999999999995</v>
      </c>
      <c r="Q50" s="32"/>
      <c r="R50" s="58">
        <v>5.2000000000000028</v>
      </c>
      <c r="S50" s="58" t="s">
        <v>25</v>
      </c>
    </row>
    <row r="51" spans="9:26" s="28" customFormat="1" ht="16" hidden="1">
      <c r="I51" s="58" t="s">
        <v>27</v>
      </c>
      <c r="J51" s="32">
        <v>0.70000000000000284</v>
      </c>
      <c r="K51" s="32">
        <v>8.5</v>
      </c>
      <c r="L51" s="63">
        <f t="shared" si="1"/>
        <v>14.615384615384622</v>
      </c>
      <c r="M51" s="65">
        <f t="shared" si="2"/>
        <v>7.307692307692311</v>
      </c>
      <c r="N51" s="28">
        <v>3.8</v>
      </c>
      <c r="O51" s="28">
        <v>6.6</v>
      </c>
      <c r="P51" s="32">
        <f t="shared" si="3"/>
        <v>14.759999999999994</v>
      </c>
      <c r="Q51" s="32"/>
      <c r="R51" s="58">
        <v>5.2999999999999972</v>
      </c>
      <c r="S51" s="58" t="s">
        <v>66</v>
      </c>
    </row>
    <row r="52" spans="9:26" s="28" customFormat="1" ht="16" hidden="1">
      <c r="I52" s="58" t="s">
        <v>19</v>
      </c>
      <c r="J52" s="32">
        <v>-3.5</v>
      </c>
      <c r="K52" s="32">
        <v>5.3000000000000043</v>
      </c>
      <c r="L52" s="63">
        <f t="shared" si="1"/>
        <v>15.384615384615392</v>
      </c>
      <c r="M52" s="65">
        <f t="shared" si="2"/>
        <v>7.6923076923076961</v>
      </c>
      <c r="N52" s="28">
        <v>3.8</v>
      </c>
      <c r="O52" s="28">
        <v>6.6</v>
      </c>
      <c r="P52" s="32">
        <f t="shared" si="3"/>
        <v>15.799999999999994</v>
      </c>
      <c r="Q52" s="32"/>
      <c r="R52" s="58">
        <v>6.8999999999999986</v>
      </c>
      <c r="S52" s="58" t="s">
        <v>15</v>
      </c>
    </row>
    <row r="53" spans="9:26" s="28" customFormat="1" ht="16" hidden="1">
      <c r="I53" s="58" t="s">
        <v>21</v>
      </c>
      <c r="J53" s="32">
        <v>4.2000000000000028</v>
      </c>
      <c r="K53" s="32">
        <v>7.1999999999999957</v>
      </c>
      <c r="L53" s="63">
        <f t="shared" si="1"/>
        <v>16.15384615384616</v>
      </c>
      <c r="M53" s="65">
        <f t="shared" si="2"/>
        <v>8.0769230769230802</v>
      </c>
      <c r="N53" s="28">
        <v>3.8</v>
      </c>
      <c r="O53" s="28">
        <v>6.6</v>
      </c>
      <c r="P53" s="32">
        <f t="shared" si="3"/>
        <v>16.839999999999993</v>
      </c>
      <c r="Q53" s="32"/>
      <c r="R53" s="58">
        <v>7.7999999999999972</v>
      </c>
      <c r="S53" s="58" t="s">
        <v>27</v>
      </c>
    </row>
    <row r="54" spans="9:26" s="28" customFormat="1" ht="16" hidden="1">
      <c r="I54" s="58" t="s">
        <v>17</v>
      </c>
      <c r="J54" s="32">
        <v>3.2000000000000028</v>
      </c>
      <c r="K54" s="32">
        <v>7.8000000000000043</v>
      </c>
      <c r="L54" s="63">
        <f t="shared" si="1"/>
        <v>16.92307692307693</v>
      </c>
      <c r="M54" s="65">
        <f t="shared" si="2"/>
        <v>8.4615384615384652</v>
      </c>
      <c r="N54" s="28">
        <v>3.8</v>
      </c>
      <c r="O54" s="28">
        <v>6.6</v>
      </c>
      <c r="P54" s="32">
        <f t="shared" si="3"/>
        <v>17.879999999999992</v>
      </c>
      <c r="Q54" s="32"/>
      <c r="R54" s="58">
        <v>8.8000000000000043</v>
      </c>
      <c r="S54" s="58" t="s">
        <v>19</v>
      </c>
    </row>
    <row r="55" spans="9:26" s="28" customFormat="1" ht="16" hidden="1">
      <c r="I55" s="58" t="s">
        <v>13</v>
      </c>
      <c r="J55" s="32">
        <v>6.7999999999999972</v>
      </c>
      <c r="K55" s="32">
        <v>5.2999999999999972</v>
      </c>
      <c r="L55" s="63">
        <f t="shared" si="1"/>
        <v>17.692307692307701</v>
      </c>
      <c r="M55" s="65">
        <f t="shared" si="2"/>
        <v>8.8461538461538503</v>
      </c>
      <c r="N55" s="28">
        <v>3.8</v>
      </c>
      <c r="O55" s="28">
        <v>6.6</v>
      </c>
      <c r="P55" s="32">
        <f t="shared" si="3"/>
        <v>18.919999999999991</v>
      </c>
      <c r="Q55" s="32"/>
      <c r="R55" s="58">
        <v>10.100000000000001</v>
      </c>
      <c r="S55" s="58" t="s">
        <v>36</v>
      </c>
    </row>
    <row r="56" spans="9:26" s="28" customFormat="1" ht="16" hidden="1">
      <c r="I56" s="58" t="s">
        <v>15</v>
      </c>
      <c r="J56" s="32">
        <v>1.0999999999999943</v>
      </c>
      <c r="K56" s="32">
        <v>7.9999999999999929</v>
      </c>
      <c r="L56" s="63">
        <f t="shared" si="1"/>
        <v>18.461538461538471</v>
      </c>
      <c r="M56" s="65">
        <f t="shared" si="2"/>
        <v>9.2307692307692353</v>
      </c>
      <c r="N56" s="28">
        <v>3.8</v>
      </c>
      <c r="O56" s="28">
        <v>6.6</v>
      </c>
      <c r="P56" s="32">
        <f t="shared" si="3"/>
        <v>19.95999999999999</v>
      </c>
      <c r="Q56" s="32"/>
      <c r="R56" s="58">
        <v>11.799999999999997</v>
      </c>
      <c r="S56" s="58" t="s">
        <v>33</v>
      </c>
    </row>
    <row r="57" spans="9:26" s="28" customFormat="1" hidden="1">
      <c r="L57" s="56"/>
    </row>
    <row r="58" spans="9:26" s="28" customFormat="1" ht="15" hidden="1">
      <c r="I58" s="23" t="s">
        <v>67</v>
      </c>
    </row>
    <row r="59" spans="9:26" s="28" customFormat="1" hidden="1">
      <c r="I59" s="28">
        <v>2020</v>
      </c>
      <c r="L59" s="28">
        <v>2020</v>
      </c>
    </row>
    <row r="60" spans="9:26" s="28" customFormat="1" ht="30" hidden="1">
      <c r="J60" s="29" t="s">
        <v>44</v>
      </c>
      <c r="K60" s="30" t="s">
        <v>45</v>
      </c>
      <c r="L60" s="28" t="s">
        <v>8</v>
      </c>
      <c r="M60" s="28" t="s">
        <v>46</v>
      </c>
      <c r="N60" s="28" t="s">
        <v>47</v>
      </c>
      <c r="O60" s="28" t="s">
        <v>48</v>
      </c>
    </row>
    <row r="61" spans="9:26" s="28" customFormat="1" ht="16" hidden="1">
      <c r="I61" s="24" t="s">
        <v>16</v>
      </c>
      <c r="J61" s="25">
        <v>34</v>
      </c>
      <c r="K61" s="32">
        <v>5.9999999999999964</v>
      </c>
      <c r="L61" s="28">
        <v>0</v>
      </c>
      <c r="M61" s="28">
        <v>0</v>
      </c>
      <c r="N61" s="28">
        <v>42.5</v>
      </c>
      <c r="O61" s="28">
        <v>6.6</v>
      </c>
      <c r="X61" s="58"/>
      <c r="Y61" s="32"/>
    </row>
    <row r="62" spans="9:26" s="28" customFormat="1" ht="16" hidden="1">
      <c r="I62" s="24" t="s">
        <v>28</v>
      </c>
      <c r="J62" s="25">
        <v>40.200000000000003</v>
      </c>
      <c r="K62" s="32">
        <v>6.1000000000000014</v>
      </c>
      <c r="L62" s="28">
        <f t="shared" ref="L62:L85" si="4">+L61+(73/25)</f>
        <v>2.92</v>
      </c>
      <c r="M62" s="28">
        <f t="shared" ref="M62:M85" si="5">+M61+(21/25)</f>
        <v>0.84</v>
      </c>
      <c r="N62" s="28">
        <v>42.5</v>
      </c>
      <c r="O62" s="28">
        <v>6.6</v>
      </c>
      <c r="P62" s="31"/>
      <c r="X62" s="58"/>
      <c r="Y62" s="32"/>
      <c r="Z62" s="32"/>
    </row>
    <row r="63" spans="9:26" s="28" customFormat="1" ht="16" hidden="1">
      <c r="I63" s="24" t="s">
        <v>26</v>
      </c>
      <c r="J63" s="25">
        <v>40.1</v>
      </c>
      <c r="K63" s="32">
        <v>3</v>
      </c>
      <c r="L63" s="28">
        <f t="shared" si="4"/>
        <v>5.84</v>
      </c>
      <c r="M63" s="28">
        <f t="shared" si="5"/>
        <v>1.68</v>
      </c>
      <c r="N63" s="28">
        <v>42.5</v>
      </c>
      <c r="O63" s="28">
        <v>6.6</v>
      </c>
      <c r="P63" s="31"/>
      <c r="X63" s="58"/>
      <c r="Y63" s="32"/>
      <c r="Z63" s="32"/>
    </row>
    <row r="64" spans="9:26" s="28" customFormat="1" ht="16" hidden="1">
      <c r="I64" s="24" t="s">
        <v>29</v>
      </c>
      <c r="J64" s="25">
        <v>52.7</v>
      </c>
      <c r="K64" s="32">
        <v>5.3000000000000043</v>
      </c>
      <c r="L64" s="28">
        <f t="shared" si="4"/>
        <v>8.76</v>
      </c>
      <c r="M64" s="28">
        <f t="shared" si="5"/>
        <v>2.52</v>
      </c>
      <c r="N64" s="28">
        <v>42.5</v>
      </c>
      <c r="O64" s="28">
        <v>6.6</v>
      </c>
      <c r="P64" s="31"/>
      <c r="X64" s="58"/>
      <c r="Y64" s="32"/>
      <c r="Z64" s="32"/>
    </row>
    <row r="65" spans="9:26" s="28" customFormat="1" ht="16" hidden="1">
      <c r="I65" s="24" t="s">
        <v>32</v>
      </c>
      <c r="J65" s="25">
        <v>39.799999999999997</v>
      </c>
      <c r="K65" s="32">
        <v>6.2999999999999972</v>
      </c>
      <c r="L65" s="28">
        <f t="shared" si="4"/>
        <v>11.68</v>
      </c>
      <c r="M65" s="28">
        <f t="shared" si="5"/>
        <v>3.36</v>
      </c>
      <c r="N65" s="28">
        <v>42.5</v>
      </c>
      <c r="O65" s="28">
        <v>6.6</v>
      </c>
      <c r="P65" s="31"/>
      <c r="X65" s="58"/>
      <c r="Y65" s="32"/>
      <c r="Z65" s="32"/>
    </row>
    <row r="66" spans="9:26" s="28" customFormat="1" ht="16" hidden="1">
      <c r="I66" s="24" t="s">
        <v>14</v>
      </c>
      <c r="J66" s="25">
        <v>30.7</v>
      </c>
      <c r="K66" s="32">
        <v>8.2999999999999972</v>
      </c>
      <c r="L66" s="28">
        <f t="shared" si="4"/>
        <v>14.6</v>
      </c>
      <c r="M66" s="28">
        <f t="shared" si="5"/>
        <v>4.2</v>
      </c>
      <c r="N66" s="28">
        <v>42.5</v>
      </c>
      <c r="O66" s="28">
        <v>6.6</v>
      </c>
      <c r="P66" s="31"/>
      <c r="X66" s="58"/>
      <c r="Y66" s="32"/>
      <c r="Z66" s="32"/>
    </row>
    <row r="67" spans="9:26" s="28" customFormat="1" ht="16" hidden="1">
      <c r="I67" s="24" t="s">
        <v>36</v>
      </c>
      <c r="J67" s="25">
        <v>43.9</v>
      </c>
      <c r="K67" s="32">
        <v>17.200000000000003</v>
      </c>
      <c r="L67" s="28">
        <f t="shared" si="4"/>
        <v>17.52</v>
      </c>
      <c r="M67" s="28">
        <f t="shared" si="5"/>
        <v>5.04</v>
      </c>
      <c r="N67" s="28">
        <v>42.5</v>
      </c>
      <c r="O67" s="28">
        <v>6.6</v>
      </c>
      <c r="P67" s="31"/>
      <c r="X67" s="58"/>
      <c r="Y67" s="32"/>
      <c r="Z67" s="32"/>
    </row>
    <row r="68" spans="9:26" s="28" customFormat="1" ht="16" hidden="1">
      <c r="I68" s="24" t="s">
        <v>27</v>
      </c>
      <c r="J68" s="25">
        <v>55.6</v>
      </c>
      <c r="K68" s="32">
        <v>8.5</v>
      </c>
      <c r="L68" s="28">
        <f t="shared" si="4"/>
        <v>20.439999999999998</v>
      </c>
      <c r="M68" s="28">
        <f t="shared" si="5"/>
        <v>5.88</v>
      </c>
      <c r="N68" s="28">
        <v>42.5</v>
      </c>
      <c r="O68" s="28">
        <v>6.6</v>
      </c>
      <c r="P68" s="31"/>
      <c r="X68" s="58"/>
      <c r="Y68" s="32"/>
      <c r="Z68" s="32"/>
    </row>
    <row r="69" spans="9:26" s="28" customFormat="1" ht="16" hidden="1">
      <c r="I69" s="24" t="s">
        <v>21</v>
      </c>
      <c r="J69" s="25">
        <v>58.3</v>
      </c>
      <c r="K69" s="32">
        <v>7.1999999999999957</v>
      </c>
      <c r="L69" s="28">
        <f t="shared" si="4"/>
        <v>23.36</v>
      </c>
      <c r="M69" s="28">
        <f t="shared" si="5"/>
        <v>6.72</v>
      </c>
      <c r="N69" s="28">
        <v>42.5</v>
      </c>
      <c r="O69" s="28">
        <v>6.6</v>
      </c>
      <c r="P69" s="31"/>
      <c r="X69" s="58"/>
      <c r="Y69" s="32"/>
      <c r="Z69" s="32"/>
    </row>
    <row r="70" spans="9:26" s="28" customFormat="1" ht="16" hidden="1">
      <c r="I70" s="24" t="s">
        <v>15</v>
      </c>
      <c r="J70" s="25">
        <v>64.599999999999994</v>
      </c>
      <c r="K70" s="32">
        <v>7.9999999999999929</v>
      </c>
      <c r="L70" s="28">
        <f t="shared" si="4"/>
        <v>26.28</v>
      </c>
      <c r="M70" s="28">
        <f t="shared" si="5"/>
        <v>7.56</v>
      </c>
      <c r="N70" s="28">
        <v>42.5</v>
      </c>
      <c r="O70" s="28">
        <v>6.6</v>
      </c>
      <c r="P70" s="31"/>
      <c r="X70" s="58"/>
      <c r="Y70" s="32"/>
      <c r="Z70" s="32"/>
    </row>
    <row r="71" spans="9:26" s="28" customFormat="1" ht="16" hidden="1">
      <c r="I71" s="24" t="s">
        <v>19</v>
      </c>
      <c r="J71" s="25">
        <v>59.4</v>
      </c>
      <c r="K71" s="32">
        <v>5.3000000000000043</v>
      </c>
      <c r="L71" s="28">
        <f t="shared" si="4"/>
        <v>29.200000000000003</v>
      </c>
      <c r="M71" s="28">
        <f t="shared" si="5"/>
        <v>8.4</v>
      </c>
      <c r="N71" s="28">
        <v>42.5</v>
      </c>
      <c r="O71" s="28">
        <v>6.6</v>
      </c>
      <c r="P71" s="31"/>
      <c r="X71" s="58"/>
      <c r="Y71" s="32"/>
      <c r="Z71" s="32"/>
    </row>
    <row r="72" spans="9:26" s="28" customFormat="1" ht="16" hidden="1">
      <c r="I72" s="24" t="s">
        <v>12</v>
      </c>
      <c r="J72" s="25">
        <v>27</v>
      </c>
      <c r="K72" s="32">
        <v>2</v>
      </c>
      <c r="L72" s="28">
        <f t="shared" si="4"/>
        <v>32.120000000000005</v>
      </c>
      <c r="M72" s="28">
        <f t="shared" si="5"/>
        <v>9.24</v>
      </c>
      <c r="N72" s="28">
        <v>42.5</v>
      </c>
      <c r="O72" s="28">
        <v>6.6</v>
      </c>
      <c r="P72" s="31"/>
      <c r="X72" s="58"/>
      <c r="Y72" s="32"/>
      <c r="Z72" s="32"/>
    </row>
    <row r="73" spans="9:26" s="28" customFormat="1" ht="16" hidden="1">
      <c r="I73" s="24" t="s">
        <v>25</v>
      </c>
      <c r="J73" s="25">
        <v>55.6</v>
      </c>
      <c r="K73" s="32">
        <v>5.5</v>
      </c>
      <c r="L73" s="28">
        <f t="shared" si="4"/>
        <v>35.040000000000006</v>
      </c>
      <c r="M73" s="28">
        <f t="shared" si="5"/>
        <v>10.08</v>
      </c>
      <c r="N73" s="28">
        <v>42.5</v>
      </c>
      <c r="O73" s="28">
        <v>6.6</v>
      </c>
      <c r="P73" s="31"/>
      <c r="X73" s="58"/>
      <c r="Y73" s="32"/>
      <c r="Z73" s="32"/>
    </row>
    <row r="74" spans="9:26" s="28" customFormat="1" ht="16" hidden="1">
      <c r="I74" s="24" t="s">
        <v>13</v>
      </c>
      <c r="J74" s="25">
        <v>66.3</v>
      </c>
      <c r="K74" s="32">
        <v>5.2999999999999972</v>
      </c>
      <c r="L74" s="28">
        <f t="shared" si="4"/>
        <v>37.960000000000008</v>
      </c>
      <c r="M74" s="28">
        <f t="shared" si="5"/>
        <v>10.92</v>
      </c>
      <c r="N74" s="28">
        <v>42.5</v>
      </c>
      <c r="O74" s="28">
        <v>6.6</v>
      </c>
      <c r="P74" s="31"/>
      <c r="X74" s="58"/>
      <c r="Y74" s="32"/>
      <c r="Z74" s="32"/>
    </row>
    <row r="75" spans="9:26" s="28" customFormat="1" ht="16" hidden="1">
      <c r="I75" s="24" t="s">
        <v>17</v>
      </c>
      <c r="J75" s="25">
        <v>59.8</v>
      </c>
      <c r="K75" s="32">
        <v>7.8000000000000043</v>
      </c>
      <c r="L75" s="28">
        <f t="shared" si="4"/>
        <v>40.88000000000001</v>
      </c>
      <c r="M75" s="28">
        <f t="shared" si="5"/>
        <v>11.76</v>
      </c>
      <c r="N75" s="28">
        <v>42.5</v>
      </c>
      <c r="O75" s="28">
        <v>6.6</v>
      </c>
      <c r="P75" s="31"/>
      <c r="X75" s="58"/>
      <c r="Y75" s="32"/>
      <c r="Z75" s="32"/>
    </row>
    <row r="76" spans="9:26" s="28" customFormat="1" ht="16" hidden="1">
      <c r="I76" s="24" t="s">
        <v>30</v>
      </c>
      <c r="J76" s="25">
        <v>40</v>
      </c>
      <c r="K76" s="32">
        <v>5.1000000000000014</v>
      </c>
      <c r="L76" s="28">
        <f t="shared" si="4"/>
        <v>43.800000000000011</v>
      </c>
      <c r="M76" s="28">
        <f t="shared" si="5"/>
        <v>12.6</v>
      </c>
      <c r="N76" s="28">
        <v>42.5</v>
      </c>
      <c r="O76" s="28">
        <v>6.6</v>
      </c>
      <c r="P76" s="31"/>
      <c r="X76" s="58"/>
      <c r="Y76" s="32"/>
      <c r="Z76" s="32"/>
    </row>
    <row r="77" spans="9:26" s="28" customFormat="1" ht="16" hidden="1">
      <c r="I77" s="24" t="s">
        <v>33</v>
      </c>
      <c r="J77" s="25">
        <v>49.9</v>
      </c>
      <c r="K77" s="32">
        <v>7.3999999999999986</v>
      </c>
      <c r="L77" s="28">
        <f t="shared" si="4"/>
        <v>46.720000000000013</v>
      </c>
      <c r="M77" s="28">
        <f t="shared" si="5"/>
        <v>13.44</v>
      </c>
      <c r="N77" s="28">
        <v>42.5</v>
      </c>
      <c r="O77" s="28">
        <v>6.6</v>
      </c>
      <c r="P77" s="31"/>
      <c r="X77" s="58"/>
      <c r="Y77" s="32"/>
      <c r="Z77" s="32"/>
    </row>
    <row r="78" spans="9:26" s="28" customFormat="1" ht="16" hidden="1">
      <c r="I78" s="24" t="s">
        <v>23</v>
      </c>
      <c r="J78" s="25">
        <v>56.3</v>
      </c>
      <c r="K78" s="32">
        <v>6.5</v>
      </c>
      <c r="L78" s="28">
        <f t="shared" si="4"/>
        <v>49.640000000000015</v>
      </c>
      <c r="M78" s="28">
        <f t="shared" si="5"/>
        <v>14.28</v>
      </c>
      <c r="N78" s="28">
        <v>42.5</v>
      </c>
      <c r="O78" s="28">
        <v>6.6</v>
      </c>
      <c r="P78" s="31"/>
      <c r="X78" s="58"/>
      <c r="Y78" s="32"/>
      <c r="Z78" s="32"/>
    </row>
    <row r="79" spans="9:26" s="28" customFormat="1" ht="16" hidden="1">
      <c r="I79" s="24" t="s">
        <v>22</v>
      </c>
      <c r="J79" s="25">
        <v>38.299999999999997</v>
      </c>
      <c r="K79" s="32">
        <v>6.3</v>
      </c>
      <c r="L79" s="28">
        <f t="shared" si="4"/>
        <v>52.560000000000016</v>
      </c>
      <c r="M79" s="28">
        <f t="shared" si="5"/>
        <v>15.12</v>
      </c>
      <c r="N79" s="28">
        <v>42.5</v>
      </c>
      <c r="O79" s="28">
        <v>6.6</v>
      </c>
      <c r="P79" s="31"/>
      <c r="X79" s="58"/>
      <c r="Y79" s="32"/>
      <c r="Z79" s="32"/>
    </row>
    <row r="80" spans="9:26" s="28" customFormat="1" ht="16" hidden="1">
      <c r="I80" s="24" t="s">
        <v>20</v>
      </c>
      <c r="J80" s="25">
        <v>35.799999999999997</v>
      </c>
      <c r="K80" s="32">
        <v>7.8999999999999986</v>
      </c>
      <c r="L80" s="28">
        <f t="shared" si="4"/>
        <v>55.480000000000018</v>
      </c>
      <c r="M80" s="28">
        <f t="shared" si="5"/>
        <v>15.959999999999999</v>
      </c>
      <c r="N80" s="28">
        <v>42.5</v>
      </c>
      <c r="O80" s="28">
        <v>6.6</v>
      </c>
      <c r="P80" s="31"/>
      <c r="X80" s="58"/>
      <c r="Y80" s="32"/>
      <c r="Z80" s="32"/>
    </row>
    <row r="81" spans="9:26" s="28" customFormat="1" ht="16" hidden="1">
      <c r="I81" s="24" t="s">
        <v>24</v>
      </c>
      <c r="J81" s="25">
        <v>38.799999999999997</v>
      </c>
      <c r="K81" s="32">
        <v>6.8999999999999986</v>
      </c>
      <c r="L81" s="28">
        <f t="shared" si="4"/>
        <v>58.40000000000002</v>
      </c>
      <c r="M81" s="28">
        <f t="shared" si="5"/>
        <v>16.8</v>
      </c>
      <c r="N81" s="28">
        <v>42.5</v>
      </c>
      <c r="O81" s="28">
        <v>6.6</v>
      </c>
      <c r="P81" s="31"/>
      <c r="X81" s="58"/>
      <c r="Y81" s="32"/>
      <c r="Z81" s="32"/>
    </row>
    <row r="82" spans="9:26" s="28" customFormat="1" ht="16" hidden="1">
      <c r="I82" s="24" t="s">
        <v>31</v>
      </c>
      <c r="J82" s="25">
        <v>51.4</v>
      </c>
      <c r="K82" s="32">
        <v>8.6999999999999957</v>
      </c>
      <c r="L82" s="28">
        <f t="shared" si="4"/>
        <v>61.320000000000022</v>
      </c>
      <c r="M82" s="28">
        <f t="shared" si="5"/>
        <v>17.64</v>
      </c>
      <c r="N82" s="28">
        <v>42.5</v>
      </c>
      <c r="O82" s="28">
        <v>6.6</v>
      </c>
      <c r="P82" s="31"/>
      <c r="X82" s="58"/>
      <c r="Y82" s="32"/>
      <c r="Z82" s="32"/>
    </row>
    <row r="83" spans="9:26" s="28" customFormat="1" ht="16" hidden="1">
      <c r="I83" s="24" t="s">
        <v>35</v>
      </c>
      <c r="J83" s="25">
        <v>45.7</v>
      </c>
      <c r="K83" s="32">
        <v>5.3999999999999986</v>
      </c>
      <c r="L83" s="28">
        <f t="shared" si="4"/>
        <v>64.240000000000023</v>
      </c>
      <c r="M83" s="28">
        <f t="shared" si="5"/>
        <v>18.48</v>
      </c>
      <c r="N83" s="28">
        <v>42.5</v>
      </c>
      <c r="O83" s="28">
        <v>6.6</v>
      </c>
      <c r="P83" s="31"/>
      <c r="X83" s="58"/>
      <c r="Y83" s="32"/>
      <c r="Z83" s="32"/>
    </row>
    <row r="84" spans="9:26" s="28" customFormat="1" ht="16" hidden="1">
      <c r="I84" s="24" t="s">
        <v>18</v>
      </c>
      <c r="J84" s="25">
        <v>34.5</v>
      </c>
      <c r="K84" s="32">
        <v>11.499999999999996</v>
      </c>
      <c r="L84" s="28">
        <f t="shared" si="4"/>
        <v>67.160000000000025</v>
      </c>
      <c r="M84" s="28">
        <f t="shared" si="5"/>
        <v>19.32</v>
      </c>
      <c r="N84" s="28">
        <v>42.5</v>
      </c>
      <c r="O84" s="28">
        <v>6.6</v>
      </c>
      <c r="P84" s="31"/>
      <c r="X84" s="58"/>
      <c r="Y84" s="32"/>
      <c r="Z84" s="32"/>
    </row>
    <row r="85" spans="9:26" s="28" customFormat="1" ht="16" hidden="1">
      <c r="I85" s="27" t="s">
        <v>41</v>
      </c>
      <c r="J85" s="26">
        <v>42.5</v>
      </c>
      <c r="K85" s="35">
        <v>6.6000000000000014</v>
      </c>
      <c r="L85" s="28">
        <f t="shared" si="4"/>
        <v>70.080000000000027</v>
      </c>
      <c r="M85" s="28">
        <f t="shared" si="5"/>
        <v>20.16</v>
      </c>
      <c r="N85" s="28">
        <v>42.5</v>
      </c>
      <c r="O85" s="28">
        <v>6.6</v>
      </c>
      <c r="P85" s="31"/>
      <c r="X85" s="58"/>
      <c r="Y85" s="32"/>
      <c r="Z85" s="32"/>
    </row>
    <row r="86" spans="9:26" s="28" customFormat="1" hidden="1"/>
    <row r="87" spans="9:26" s="28" customFormat="1"/>
    <row r="88" spans="9:26" s="28" customFormat="1" ht="33" customHeight="1">
      <c r="I88" s="36" t="s">
        <v>186</v>
      </c>
      <c r="J88" s="36"/>
      <c r="K88" s="36"/>
      <c r="L88" s="36"/>
      <c r="M88" s="36"/>
      <c r="N88" s="36"/>
      <c r="O88" s="36"/>
    </row>
    <row r="89" spans="9:26" s="28" customFormat="1" ht="16">
      <c r="I89" s="51"/>
      <c r="J89" s="11" t="s">
        <v>51</v>
      </c>
      <c r="K89" s="11" t="s">
        <v>50</v>
      </c>
      <c r="L89" s="11" t="s">
        <v>8</v>
      </c>
      <c r="M89" s="11" t="s">
        <v>9</v>
      </c>
      <c r="N89" s="11" t="s">
        <v>52</v>
      </c>
      <c r="O89" s="11" t="s">
        <v>53</v>
      </c>
    </row>
    <row r="90" spans="9:26" s="28" customFormat="1" ht="16">
      <c r="I90" s="67" t="s">
        <v>16</v>
      </c>
      <c r="J90" s="67">
        <v>37.799999999999997</v>
      </c>
      <c r="K90" s="68">
        <v>5.9999999999999964</v>
      </c>
      <c r="L90" s="51">
        <v>0</v>
      </c>
      <c r="M90" s="51">
        <v>0</v>
      </c>
      <c r="N90" s="67">
        <v>46.7</v>
      </c>
      <c r="O90" s="68">
        <v>6.6</v>
      </c>
    </row>
    <row r="91" spans="9:26" s="28" customFormat="1" ht="16">
      <c r="I91" s="67" t="s">
        <v>28</v>
      </c>
      <c r="J91" s="67">
        <v>44.2</v>
      </c>
      <c r="K91" s="68">
        <v>6.1000000000000014</v>
      </c>
      <c r="L91" s="68">
        <f>+L90+(73/25)</f>
        <v>2.92</v>
      </c>
      <c r="M91" s="68">
        <f>+M90+(20.8/25)</f>
        <v>0.83200000000000007</v>
      </c>
      <c r="N91" s="67">
        <v>46.7</v>
      </c>
      <c r="O91" s="68">
        <v>6.6</v>
      </c>
    </row>
    <row r="92" spans="9:26" s="28" customFormat="1" ht="16">
      <c r="I92" s="67" t="s">
        <v>61</v>
      </c>
      <c r="J92" s="67">
        <v>41.9</v>
      </c>
      <c r="K92" s="68">
        <v>3</v>
      </c>
      <c r="L92" s="68">
        <f t="shared" ref="L92:L114" si="6">+L91+(73/25)</f>
        <v>5.84</v>
      </c>
      <c r="M92" s="68">
        <f t="shared" ref="M92:M114" si="7">+M91+(20.8/25)</f>
        <v>1.6640000000000001</v>
      </c>
      <c r="N92" s="67">
        <v>46.7</v>
      </c>
      <c r="O92" s="68">
        <v>6.6</v>
      </c>
    </row>
    <row r="93" spans="9:26" s="28" customFormat="1" ht="16">
      <c r="I93" s="67" t="s">
        <v>29</v>
      </c>
      <c r="J93" s="67">
        <v>56.1</v>
      </c>
      <c r="K93" s="68">
        <v>5.3000000000000043</v>
      </c>
      <c r="L93" s="68">
        <f t="shared" si="6"/>
        <v>8.76</v>
      </c>
      <c r="M93" s="68">
        <f t="shared" si="7"/>
        <v>2.4960000000000004</v>
      </c>
      <c r="N93" s="67">
        <v>46.7</v>
      </c>
      <c r="O93" s="68">
        <v>6.6</v>
      </c>
    </row>
    <row r="94" spans="9:26" s="28" customFormat="1" ht="16">
      <c r="I94" s="67" t="s">
        <v>32</v>
      </c>
      <c r="J94" s="67">
        <v>44</v>
      </c>
      <c r="K94" s="68">
        <v>6.2999999999999972</v>
      </c>
      <c r="L94" s="68">
        <f t="shared" si="6"/>
        <v>11.68</v>
      </c>
      <c r="M94" s="68">
        <f t="shared" si="7"/>
        <v>3.3280000000000003</v>
      </c>
      <c r="N94" s="67">
        <v>46.7</v>
      </c>
      <c r="O94" s="68">
        <v>6.6</v>
      </c>
    </row>
    <row r="95" spans="9:26" s="28" customFormat="1" ht="16">
      <c r="I95" s="67" t="s">
        <v>14</v>
      </c>
      <c r="J95" s="67">
        <v>35.9</v>
      </c>
      <c r="K95" s="68">
        <v>8.2999999999999972</v>
      </c>
      <c r="L95" s="68">
        <f t="shared" si="6"/>
        <v>14.6</v>
      </c>
      <c r="M95" s="68">
        <f t="shared" si="7"/>
        <v>4.16</v>
      </c>
      <c r="N95" s="67">
        <v>46.7</v>
      </c>
      <c r="O95" s="68">
        <v>6.6</v>
      </c>
    </row>
    <row r="96" spans="9:26" s="28" customFormat="1" ht="16">
      <c r="I96" s="67" t="s">
        <v>36</v>
      </c>
      <c r="J96" s="67">
        <v>55.5</v>
      </c>
      <c r="K96" s="68">
        <v>17.200000000000003</v>
      </c>
      <c r="L96" s="68">
        <f t="shared" si="6"/>
        <v>17.52</v>
      </c>
      <c r="M96" s="68">
        <f t="shared" si="7"/>
        <v>4.992</v>
      </c>
      <c r="N96" s="67">
        <v>46.7</v>
      </c>
      <c r="O96" s="68">
        <v>6.6</v>
      </c>
    </row>
    <row r="97" spans="9:15" s="28" customFormat="1" ht="16">
      <c r="I97" s="67" t="s">
        <v>27</v>
      </c>
      <c r="J97" s="67">
        <v>60.9</v>
      </c>
      <c r="K97" s="68">
        <v>8.5</v>
      </c>
      <c r="L97" s="68">
        <f t="shared" si="6"/>
        <v>20.439999999999998</v>
      </c>
      <c r="M97" s="68">
        <f t="shared" si="7"/>
        <v>5.8239999999999998</v>
      </c>
      <c r="N97" s="67">
        <v>46.7</v>
      </c>
      <c r="O97" s="68">
        <v>6.6</v>
      </c>
    </row>
    <row r="98" spans="9:15" s="28" customFormat="1" ht="16">
      <c r="I98" s="67" t="s">
        <v>21</v>
      </c>
      <c r="J98" s="67">
        <v>62.9</v>
      </c>
      <c r="K98" s="68">
        <v>7.1999999999999957</v>
      </c>
      <c r="L98" s="68">
        <f t="shared" si="6"/>
        <v>23.36</v>
      </c>
      <c r="M98" s="68">
        <f t="shared" si="7"/>
        <v>6.6559999999999997</v>
      </c>
      <c r="N98" s="67">
        <v>46.7</v>
      </c>
      <c r="O98" s="68">
        <v>6.6</v>
      </c>
    </row>
    <row r="99" spans="9:15" s="28" customFormat="1" ht="16">
      <c r="I99" s="67" t="s">
        <v>15</v>
      </c>
      <c r="J99" s="67">
        <v>69.099999999999994</v>
      </c>
      <c r="K99" s="68">
        <v>7.9999999999999929</v>
      </c>
      <c r="L99" s="68">
        <f t="shared" si="6"/>
        <v>26.28</v>
      </c>
      <c r="M99" s="68">
        <f t="shared" si="7"/>
        <v>7.4879999999999995</v>
      </c>
      <c r="N99" s="67">
        <v>46.7</v>
      </c>
      <c r="O99" s="68">
        <v>6.6</v>
      </c>
    </row>
    <row r="100" spans="9:15" s="28" customFormat="1" ht="16">
      <c r="I100" s="67" t="s">
        <v>19</v>
      </c>
      <c r="J100" s="67">
        <v>62.7</v>
      </c>
      <c r="K100" s="68">
        <v>5.3000000000000043</v>
      </c>
      <c r="L100" s="68">
        <f t="shared" si="6"/>
        <v>29.200000000000003</v>
      </c>
      <c r="M100" s="68">
        <f t="shared" si="7"/>
        <v>8.32</v>
      </c>
      <c r="N100" s="67">
        <v>46.7</v>
      </c>
      <c r="O100" s="68">
        <v>6.6</v>
      </c>
    </row>
    <row r="101" spans="9:15" s="28" customFormat="1" ht="16">
      <c r="I101" s="67" t="s">
        <v>12</v>
      </c>
      <c r="J101" s="67">
        <v>28.4</v>
      </c>
      <c r="K101" s="68">
        <v>2</v>
      </c>
      <c r="L101" s="68">
        <f t="shared" si="6"/>
        <v>32.120000000000005</v>
      </c>
      <c r="M101" s="68">
        <f t="shared" si="7"/>
        <v>9.152000000000001</v>
      </c>
      <c r="N101" s="67">
        <v>46.7</v>
      </c>
      <c r="O101" s="68">
        <v>6.6</v>
      </c>
    </row>
    <row r="102" spans="9:15" s="28" customFormat="1" ht="16">
      <c r="I102" s="67" t="s">
        <v>25</v>
      </c>
      <c r="J102" s="67">
        <v>59.3</v>
      </c>
      <c r="K102" s="68">
        <v>5.5</v>
      </c>
      <c r="L102" s="68">
        <f t="shared" si="6"/>
        <v>35.040000000000006</v>
      </c>
      <c r="M102" s="68">
        <f t="shared" si="7"/>
        <v>9.9840000000000018</v>
      </c>
      <c r="N102" s="67">
        <v>46.7</v>
      </c>
      <c r="O102" s="68">
        <v>6.6</v>
      </c>
    </row>
    <row r="103" spans="9:15" s="28" customFormat="1" ht="16">
      <c r="I103" s="67" t="s">
        <v>13</v>
      </c>
      <c r="J103" s="67">
        <v>69</v>
      </c>
      <c r="K103" s="68">
        <v>5.2999999999999972</v>
      </c>
      <c r="L103" s="68">
        <f t="shared" si="6"/>
        <v>37.960000000000008</v>
      </c>
      <c r="M103" s="68">
        <f t="shared" si="7"/>
        <v>10.816000000000003</v>
      </c>
      <c r="N103" s="67">
        <v>46.7</v>
      </c>
      <c r="O103" s="68">
        <v>6.6</v>
      </c>
    </row>
    <row r="104" spans="9:15" s="28" customFormat="1" ht="16">
      <c r="I104" s="67" t="s">
        <v>17</v>
      </c>
      <c r="J104" s="67">
        <v>64.900000000000006</v>
      </c>
      <c r="K104" s="68">
        <v>7.8000000000000043</v>
      </c>
      <c r="L104" s="68">
        <f t="shared" si="6"/>
        <v>40.88000000000001</v>
      </c>
      <c r="M104" s="68">
        <f t="shared" si="7"/>
        <v>11.648000000000003</v>
      </c>
      <c r="N104" s="67">
        <v>46.7</v>
      </c>
      <c r="O104" s="68">
        <v>6.6</v>
      </c>
    </row>
    <row r="105" spans="9:15" s="28" customFormat="1" ht="16">
      <c r="I105" s="67" t="s">
        <v>30</v>
      </c>
      <c r="J105" s="67">
        <v>43.1</v>
      </c>
      <c r="K105" s="68">
        <v>5.1000000000000014</v>
      </c>
      <c r="L105" s="68">
        <f t="shared" si="6"/>
        <v>43.800000000000011</v>
      </c>
      <c r="M105" s="68">
        <f t="shared" si="7"/>
        <v>12.480000000000004</v>
      </c>
      <c r="N105" s="67">
        <v>46.7</v>
      </c>
      <c r="O105" s="68">
        <v>6.6</v>
      </c>
    </row>
    <row r="106" spans="9:15" s="28" customFormat="1" ht="16">
      <c r="I106" s="67" t="s">
        <v>33</v>
      </c>
      <c r="J106" s="67">
        <v>55.1</v>
      </c>
      <c r="K106" s="68">
        <v>7.3999999999999986</v>
      </c>
      <c r="L106" s="68">
        <f t="shared" si="6"/>
        <v>46.720000000000013</v>
      </c>
      <c r="M106" s="68">
        <f t="shared" si="7"/>
        <v>13.312000000000005</v>
      </c>
      <c r="N106" s="67">
        <v>46.7</v>
      </c>
      <c r="O106" s="68">
        <v>6.6</v>
      </c>
    </row>
    <row r="107" spans="9:15" s="28" customFormat="1" ht="16">
      <c r="I107" s="67" t="s">
        <v>66</v>
      </c>
      <c r="J107" s="67">
        <v>60.5</v>
      </c>
      <c r="K107" s="68">
        <v>6.5</v>
      </c>
      <c r="L107" s="68">
        <f t="shared" si="6"/>
        <v>49.640000000000015</v>
      </c>
      <c r="M107" s="68">
        <f t="shared" si="7"/>
        <v>14.144000000000005</v>
      </c>
      <c r="N107" s="67">
        <v>46.7</v>
      </c>
      <c r="O107" s="68">
        <v>6.6</v>
      </c>
    </row>
    <row r="108" spans="9:15" s="28" customFormat="1" ht="16">
      <c r="I108" s="67" t="s">
        <v>60</v>
      </c>
      <c r="J108" s="67">
        <v>41.9</v>
      </c>
      <c r="K108" s="68">
        <v>6.3</v>
      </c>
      <c r="L108" s="68">
        <f t="shared" si="6"/>
        <v>52.560000000000016</v>
      </c>
      <c r="M108" s="68">
        <f t="shared" si="7"/>
        <v>14.976000000000006</v>
      </c>
      <c r="N108" s="67">
        <v>46.7</v>
      </c>
      <c r="O108" s="68">
        <v>6.6</v>
      </c>
    </row>
    <row r="109" spans="9:15" s="28" customFormat="1" ht="16">
      <c r="I109" s="67" t="s">
        <v>20</v>
      </c>
      <c r="J109" s="67">
        <v>40.4</v>
      </c>
      <c r="K109" s="68">
        <v>7.8999999999999986</v>
      </c>
      <c r="L109" s="68">
        <f t="shared" si="6"/>
        <v>55.480000000000018</v>
      </c>
      <c r="M109" s="68">
        <f t="shared" si="7"/>
        <v>15.808000000000007</v>
      </c>
      <c r="N109" s="67">
        <v>46.7</v>
      </c>
      <c r="O109" s="68">
        <v>6.6</v>
      </c>
    </row>
    <row r="110" spans="9:15" s="28" customFormat="1" ht="16">
      <c r="I110" s="67" t="s">
        <v>24</v>
      </c>
      <c r="J110" s="67">
        <v>43.4</v>
      </c>
      <c r="K110" s="68">
        <v>6.8999999999999986</v>
      </c>
      <c r="L110" s="68">
        <f t="shared" si="6"/>
        <v>58.40000000000002</v>
      </c>
      <c r="M110" s="68">
        <f t="shared" si="7"/>
        <v>16.640000000000008</v>
      </c>
      <c r="N110" s="67">
        <v>46.7</v>
      </c>
      <c r="O110" s="68">
        <v>6.6</v>
      </c>
    </row>
    <row r="111" spans="9:15" s="28" customFormat="1" ht="16">
      <c r="I111" s="67" t="s">
        <v>31</v>
      </c>
      <c r="J111" s="67">
        <v>56.8</v>
      </c>
      <c r="K111" s="68">
        <v>8.6999999999999957</v>
      </c>
      <c r="L111" s="68">
        <f t="shared" si="6"/>
        <v>61.320000000000022</v>
      </c>
      <c r="M111" s="68">
        <f t="shared" si="7"/>
        <v>17.472000000000008</v>
      </c>
      <c r="N111" s="67">
        <v>46.7</v>
      </c>
      <c r="O111" s="68">
        <v>6.6</v>
      </c>
    </row>
    <row r="112" spans="9:15" s="28" customFormat="1" ht="16">
      <c r="I112" s="67" t="s">
        <v>35</v>
      </c>
      <c r="J112" s="67">
        <v>49.1</v>
      </c>
      <c r="K112" s="68">
        <v>5.3999999999999986</v>
      </c>
      <c r="L112" s="68">
        <f t="shared" si="6"/>
        <v>64.240000000000023</v>
      </c>
      <c r="M112" s="68">
        <f t="shared" si="7"/>
        <v>18.304000000000009</v>
      </c>
      <c r="N112" s="67">
        <v>46.7</v>
      </c>
      <c r="O112" s="68">
        <v>6.6</v>
      </c>
    </row>
    <row r="113" spans="9:15" s="28" customFormat="1" ht="16">
      <c r="I113" s="67" t="s">
        <v>41</v>
      </c>
      <c r="J113" s="67">
        <v>46.7</v>
      </c>
      <c r="K113" s="68">
        <v>6.6</v>
      </c>
      <c r="L113" s="68">
        <f t="shared" si="6"/>
        <v>67.160000000000025</v>
      </c>
      <c r="M113" s="68">
        <f t="shared" si="7"/>
        <v>19.13600000000001</v>
      </c>
      <c r="N113" s="67">
        <v>46.7</v>
      </c>
      <c r="O113" s="68">
        <v>6.6</v>
      </c>
    </row>
    <row r="114" spans="9:15" s="28" customFormat="1" ht="16">
      <c r="I114" s="67" t="s">
        <v>65</v>
      </c>
      <c r="J114" s="67">
        <v>41.3</v>
      </c>
      <c r="K114" s="69">
        <v>11.5</v>
      </c>
      <c r="L114" s="68">
        <f t="shared" si="6"/>
        <v>70.080000000000027</v>
      </c>
      <c r="M114" s="68">
        <f t="shared" si="7"/>
        <v>19.968000000000011</v>
      </c>
      <c r="N114" s="67">
        <v>46.7</v>
      </c>
      <c r="O114" s="68">
        <v>6.6</v>
      </c>
    </row>
  </sheetData>
  <mergeCells count="1">
    <mergeCell ref="I88:O8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06BB-BC5F-4043-90F1-EB5E1EA70ACA}">
  <dimension ref="B1:E8"/>
  <sheetViews>
    <sheetView workbookViewId="0">
      <selection activeCell="B1" sqref="B1:E1"/>
    </sheetView>
  </sheetViews>
  <sheetFormatPr baseColWidth="10" defaultColWidth="10.83203125" defaultRowHeight="14"/>
  <cols>
    <col min="1" max="1" width="10.83203125" style="28"/>
    <col min="2" max="2" width="12.33203125" style="28" customWidth="1"/>
    <col min="3" max="5" width="14.33203125" style="28" customWidth="1"/>
    <col min="6" max="16384" width="10.83203125" style="28"/>
  </cols>
  <sheetData>
    <row r="1" spans="2:5" s="28" customFormat="1" ht="57" customHeight="1">
      <c r="B1" s="70" t="s">
        <v>194</v>
      </c>
      <c r="C1" s="70"/>
      <c r="D1" s="70"/>
      <c r="E1" s="70"/>
    </row>
    <row r="2" spans="2:5" s="28" customFormat="1" ht="32">
      <c r="B2" s="71" t="s">
        <v>193</v>
      </c>
      <c r="C2" s="72" t="s">
        <v>124</v>
      </c>
      <c r="D2" s="72" t="s">
        <v>153</v>
      </c>
      <c r="E2" s="72" t="s">
        <v>76</v>
      </c>
    </row>
    <row r="3" spans="2:5" s="28" customFormat="1">
      <c r="B3" s="73" t="s">
        <v>4</v>
      </c>
      <c r="C3" s="55">
        <v>0.34760000000000002</v>
      </c>
      <c r="D3" s="55">
        <v>0.6472</v>
      </c>
      <c r="E3" s="55">
        <v>0.45400000000000001</v>
      </c>
    </row>
    <row r="4" spans="2:5" s="28" customFormat="1">
      <c r="B4" s="73"/>
      <c r="C4" s="74">
        <v>-4696005</v>
      </c>
      <c r="D4" s="74">
        <v>-2587980</v>
      </c>
      <c r="E4" s="74">
        <v>-7283985</v>
      </c>
    </row>
    <row r="5" spans="2:5" s="28" customFormat="1">
      <c r="B5" s="73" t="s">
        <v>5</v>
      </c>
      <c r="C5" s="55">
        <v>0.42299999999999999</v>
      </c>
      <c r="D5" s="55">
        <v>0.85209999999999997</v>
      </c>
      <c r="E5" s="55">
        <v>0.61319999999999997</v>
      </c>
    </row>
    <row r="6" spans="2:5" s="28" customFormat="1">
      <c r="B6" s="73"/>
      <c r="C6" s="74">
        <v>-2330251</v>
      </c>
      <c r="D6" s="74">
        <v>-1854923</v>
      </c>
      <c r="E6" s="74">
        <v>-4185174</v>
      </c>
    </row>
    <row r="7" spans="2:5" s="28" customFormat="1">
      <c r="B7" s="73" t="s">
        <v>76</v>
      </c>
      <c r="C7" s="55">
        <v>0.37259999999999999</v>
      </c>
      <c r="D7" s="55">
        <v>0.73280000000000001</v>
      </c>
      <c r="E7" s="55">
        <v>0.5121</v>
      </c>
    </row>
    <row r="8" spans="2:5" s="28" customFormat="1">
      <c r="B8" s="73"/>
      <c r="C8" s="74">
        <v>-7026256</v>
      </c>
      <c r="D8" s="74">
        <v>-4442903</v>
      </c>
      <c r="E8" s="74">
        <v>-11469159</v>
      </c>
    </row>
  </sheetData>
  <mergeCells count="4">
    <mergeCell ref="B3:B4"/>
    <mergeCell ref="B5:B6"/>
    <mergeCell ref="B7:B8"/>
    <mergeCell ref="B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830E-F3EF-6E43-93D7-200A1F5EA260}">
  <dimension ref="B1:E8"/>
  <sheetViews>
    <sheetView workbookViewId="0">
      <selection activeCell="B1" sqref="B1:E1"/>
    </sheetView>
  </sheetViews>
  <sheetFormatPr baseColWidth="10" defaultColWidth="10.83203125" defaultRowHeight="14"/>
  <cols>
    <col min="1" max="1" width="10.83203125" style="28"/>
    <col min="2" max="2" width="15.33203125" style="28" customWidth="1"/>
    <col min="3" max="16384" width="10.83203125" style="28"/>
  </cols>
  <sheetData>
    <row r="1" spans="2:5" s="28" customFormat="1" ht="58" customHeight="1">
      <c r="B1" s="70" t="s">
        <v>225</v>
      </c>
      <c r="C1" s="70"/>
      <c r="D1" s="70"/>
      <c r="E1" s="70"/>
    </row>
    <row r="2" spans="2:5" s="28" customFormat="1" ht="32">
      <c r="B2" s="71" t="s">
        <v>193</v>
      </c>
      <c r="C2" s="72" t="s">
        <v>124</v>
      </c>
      <c r="D2" s="72" t="s">
        <v>153</v>
      </c>
      <c r="E2" s="72" t="s">
        <v>76</v>
      </c>
    </row>
    <row r="3" spans="2:5" s="28" customFormat="1">
      <c r="B3" s="73" t="s">
        <v>4</v>
      </c>
      <c r="C3" s="75">
        <v>0.49890000000000001</v>
      </c>
      <c r="D3" s="75">
        <v>0.747</v>
      </c>
      <c r="E3" s="75">
        <v>0.58209999999999995</v>
      </c>
    </row>
    <row r="4" spans="2:5" s="28" customFormat="1">
      <c r="B4" s="73"/>
      <c r="C4" s="74">
        <v>-6200216</v>
      </c>
      <c r="D4" s="74">
        <v>-3127714</v>
      </c>
      <c r="E4" s="74">
        <v>-9327930</v>
      </c>
    </row>
    <row r="5" spans="2:5" s="28" customFormat="1">
      <c r="B5" s="73" t="s">
        <v>5</v>
      </c>
      <c r="C5" s="75">
        <v>0.56320000000000003</v>
      </c>
      <c r="D5" s="75">
        <v>0.78810000000000002</v>
      </c>
      <c r="E5" s="75">
        <v>0.6522</v>
      </c>
    </row>
    <row r="6" spans="2:5" s="28" customFormat="1">
      <c r="B6" s="73"/>
      <c r="C6" s="74">
        <v>-3508720</v>
      </c>
      <c r="D6" s="74">
        <v>-2297539</v>
      </c>
      <c r="E6" s="74">
        <v>-5806259</v>
      </c>
    </row>
    <row r="7" spans="2:5" s="28" customFormat="1">
      <c r="B7" s="73" t="s">
        <v>76</v>
      </c>
      <c r="C7" s="75">
        <v>0.52210000000000001</v>
      </c>
      <c r="D7" s="75">
        <v>0.76439999999999997</v>
      </c>
      <c r="E7" s="75">
        <v>0.60899999999999999</v>
      </c>
    </row>
    <row r="8" spans="2:5" s="28" customFormat="1">
      <c r="B8" s="73"/>
      <c r="C8" s="74">
        <v>-9708936</v>
      </c>
      <c r="D8" s="74">
        <v>-5425253</v>
      </c>
      <c r="E8" s="74">
        <v>-15134189</v>
      </c>
    </row>
  </sheetData>
  <mergeCells count="4">
    <mergeCell ref="B3:B4"/>
    <mergeCell ref="B5:B6"/>
    <mergeCell ref="B7:B8"/>
    <mergeCell ref="B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49143-20A5-47EE-88D1-8BC4463E16F6}">
  <dimension ref="A1:I19"/>
  <sheetViews>
    <sheetView zoomScaleNormal="100" workbookViewId="0"/>
  </sheetViews>
  <sheetFormatPr baseColWidth="10" defaultColWidth="8.6640625" defaultRowHeight="14"/>
  <cols>
    <col min="1" max="2" width="8.6640625" style="79"/>
    <col min="3" max="3" width="31.83203125" style="79" customWidth="1"/>
    <col min="4" max="8" width="8.6640625" style="79"/>
    <col min="9" max="9" width="12.6640625" style="79" bestFit="1" customWidth="1"/>
    <col min="10" max="16384" width="8.6640625" style="79"/>
  </cols>
  <sheetData>
    <row r="1" spans="1:9" ht="42" customHeight="1">
      <c r="A1" s="76" t="s">
        <v>57</v>
      </c>
      <c r="B1" s="77" t="s">
        <v>68</v>
      </c>
      <c r="C1" s="78" t="s">
        <v>69</v>
      </c>
      <c r="F1" s="80" t="s">
        <v>187</v>
      </c>
      <c r="G1" s="80"/>
      <c r="H1" s="80"/>
      <c r="I1" s="80"/>
    </row>
    <row r="2" spans="1:9" ht="15">
      <c r="A2" s="81">
        <v>2012</v>
      </c>
      <c r="B2" s="55" t="s">
        <v>4</v>
      </c>
      <c r="C2" s="82">
        <v>11.423340174</v>
      </c>
      <c r="F2" s="55"/>
      <c r="G2" s="72" t="s">
        <v>62</v>
      </c>
      <c r="H2" s="72" t="s">
        <v>63</v>
      </c>
      <c r="I2" s="72" t="s">
        <v>6</v>
      </c>
    </row>
    <row r="3" spans="1:9" ht="16">
      <c r="A3" s="81">
        <v>2012</v>
      </c>
      <c r="B3" s="55" t="s">
        <v>5</v>
      </c>
      <c r="C3" s="82">
        <v>12.025411583</v>
      </c>
      <c r="F3" s="83">
        <v>2012</v>
      </c>
      <c r="G3" s="84">
        <v>11.423340174</v>
      </c>
      <c r="H3" s="84">
        <v>12.025411583</v>
      </c>
      <c r="I3" s="84">
        <f>H3-G3</f>
        <v>0.60207140900000056</v>
      </c>
    </row>
    <row r="4" spans="1:9" ht="16">
      <c r="A4" s="81">
        <v>2013</v>
      </c>
      <c r="B4" s="55" t="s">
        <v>4</v>
      </c>
      <c r="C4" s="82">
        <v>9.7180581342999997</v>
      </c>
      <c r="F4" s="83">
        <v>2013</v>
      </c>
      <c r="G4" s="84">
        <v>9.7180581342999997</v>
      </c>
      <c r="H4" s="84">
        <v>10.311339851</v>
      </c>
      <c r="I4" s="84">
        <f t="shared" ref="I4:I11" si="0">H4-G4</f>
        <v>0.59328171669999996</v>
      </c>
    </row>
    <row r="5" spans="1:9" ht="16">
      <c r="A5" s="81">
        <v>2013</v>
      </c>
      <c r="B5" s="55" t="s">
        <v>5</v>
      </c>
      <c r="C5" s="82">
        <v>10.311339851</v>
      </c>
      <c r="F5" s="83">
        <v>2014</v>
      </c>
      <c r="G5" s="84">
        <v>9.0831162434999992</v>
      </c>
      <c r="H5" s="84">
        <v>9.6454825587999995</v>
      </c>
      <c r="I5" s="84">
        <f t="shared" si="0"/>
        <v>0.56236631530000025</v>
      </c>
    </row>
    <row r="6" spans="1:9" ht="16">
      <c r="A6" s="81">
        <v>2014</v>
      </c>
      <c r="B6" s="55" t="s">
        <v>4</v>
      </c>
      <c r="C6" s="82">
        <v>9.0831162434999992</v>
      </c>
      <c r="F6" s="83">
        <v>2015</v>
      </c>
      <c r="G6" s="84">
        <v>8.7674956778999995</v>
      </c>
      <c r="H6" s="84">
        <v>9.4801291986000003</v>
      </c>
      <c r="I6" s="84">
        <f t="shared" si="0"/>
        <v>0.71263352070000074</v>
      </c>
    </row>
    <row r="7" spans="1:9" ht="16">
      <c r="A7" s="81">
        <v>2014</v>
      </c>
      <c r="B7" s="55" t="s">
        <v>5</v>
      </c>
      <c r="C7" s="82">
        <v>9.6454825587999995</v>
      </c>
      <c r="F7" s="83">
        <v>2016</v>
      </c>
      <c r="G7" s="84">
        <v>9.5371918194000003</v>
      </c>
      <c r="H7" s="84">
        <v>10.243775268</v>
      </c>
      <c r="I7" s="84">
        <f t="shared" si="0"/>
        <v>0.7065834486</v>
      </c>
    </row>
    <row r="8" spans="1:9" ht="16">
      <c r="A8" s="81">
        <v>2015</v>
      </c>
      <c r="B8" s="55" t="s">
        <v>4</v>
      </c>
      <c r="C8" s="82">
        <v>8.7674956778999995</v>
      </c>
      <c r="F8" s="83">
        <v>2017</v>
      </c>
      <c r="G8" s="84">
        <v>8.0700375758000007</v>
      </c>
      <c r="H8" s="84">
        <v>8.6827944426000006</v>
      </c>
      <c r="I8" s="84">
        <f t="shared" si="0"/>
        <v>0.61275686679999986</v>
      </c>
    </row>
    <row r="9" spans="1:9" ht="16">
      <c r="A9" s="81">
        <v>2015</v>
      </c>
      <c r="B9" s="55" t="s">
        <v>5</v>
      </c>
      <c r="C9" s="82">
        <v>9.4801291986000003</v>
      </c>
      <c r="F9" s="83">
        <v>2018</v>
      </c>
      <c r="G9" s="84">
        <v>7.8565614982999996</v>
      </c>
      <c r="H9" s="84">
        <v>8.5014622097999997</v>
      </c>
      <c r="I9" s="84">
        <f t="shared" si="0"/>
        <v>0.64490071150000006</v>
      </c>
    </row>
    <row r="10" spans="1:9" ht="16">
      <c r="A10" s="81">
        <v>2016</v>
      </c>
      <c r="B10" s="55" t="s">
        <v>4</v>
      </c>
      <c r="C10" s="82">
        <v>9.5371918194000003</v>
      </c>
      <c r="F10" s="83">
        <v>2019</v>
      </c>
      <c r="G10" s="84">
        <v>9.2563839197999993</v>
      </c>
      <c r="H10" s="84">
        <v>9.9081881167999999</v>
      </c>
      <c r="I10" s="84">
        <f t="shared" si="0"/>
        <v>0.65180419700000058</v>
      </c>
    </row>
    <row r="11" spans="1:9" ht="16">
      <c r="A11" s="81">
        <v>2016</v>
      </c>
      <c r="B11" s="55" t="s">
        <v>5</v>
      </c>
      <c r="C11" s="82">
        <v>10.243775268</v>
      </c>
      <c r="F11" s="83">
        <v>2020</v>
      </c>
      <c r="G11" s="84">
        <v>14.645373865</v>
      </c>
      <c r="H11" s="84">
        <v>15.569805552</v>
      </c>
      <c r="I11" s="84">
        <f t="shared" si="0"/>
        <v>0.92443168700000022</v>
      </c>
    </row>
    <row r="12" spans="1:9">
      <c r="A12" s="81">
        <v>2017</v>
      </c>
      <c r="B12" s="55" t="s">
        <v>4</v>
      </c>
      <c r="C12" s="82">
        <v>8.0700375758000007</v>
      </c>
    </row>
    <row r="13" spans="1:9">
      <c r="A13" s="81">
        <v>2017</v>
      </c>
      <c r="B13" s="55" t="s">
        <v>5</v>
      </c>
      <c r="C13" s="82">
        <v>8.6827944426000006</v>
      </c>
    </row>
    <row r="14" spans="1:9">
      <c r="A14" s="81">
        <v>2018</v>
      </c>
      <c r="B14" s="55" t="s">
        <v>4</v>
      </c>
      <c r="C14" s="82">
        <v>7.8565614982999996</v>
      </c>
    </row>
    <row r="15" spans="1:9">
      <c r="A15" s="81">
        <v>2018</v>
      </c>
      <c r="B15" s="55" t="s">
        <v>5</v>
      </c>
      <c r="C15" s="82">
        <v>8.5014622097999997</v>
      </c>
    </row>
    <row r="16" spans="1:9">
      <c r="A16" s="81">
        <v>2019</v>
      </c>
      <c r="B16" s="55" t="s">
        <v>4</v>
      </c>
      <c r="C16" s="82">
        <v>9.2563839197999993</v>
      </c>
    </row>
    <row r="17" spans="1:3">
      <c r="A17" s="81">
        <v>2019</v>
      </c>
      <c r="B17" s="55" t="s">
        <v>5</v>
      </c>
      <c r="C17" s="82">
        <v>9.9081881167999999</v>
      </c>
    </row>
    <row r="18" spans="1:3">
      <c r="A18" s="81">
        <v>2020</v>
      </c>
      <c r="B18" s="55" t="s">
        <v>4</v>
      </c>
      <c r="C18" s="82">
        <v>14.645373865</v>
      </c>
    </row>
    <row r="19" spans="1:3">
      <c r="A19" s="85">
        <v>2020</v>
      </c>
      <c r="B19" s="86" t="s">
        <v>5</v>
      </c>
      <c r="C19" s="87">
        <v>15.569805552</v>
      </c>
    </row>
  </sheetData>
  <mergeCells count="1">
    <mergeCell ref="F1:I1"/>
  </mergeCells>
  <pageMargins left="0.7" right="0.7" top="0.75" bottom="0.75" header="0.3" footer="0.3"/>
  <pageSetup paperSize="9" orientation="portrait" horizontalDpi="4294967293" verticalDpi="429496729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Gráfico 1</vt:lpstr>
      <vt:lpstr>Gráfico 2</vt:lpstr>
      <vt:lpstr>Gráfico 3</vt:lpstr>
      <vt:lpstr>Gráfico 4</vt:lpstr>
      <vt:lpstr>Gráfico 5</vt:lpstr>
      <vt:lpstr>Gráfico 6</vt:lpstr>
      <vt:lpstr>Tabla 1</vt:lpstr>
      <vt:lpstr>Tabla 2</vt:lpstr>
      <vt:lpstr>Gráfico 7</vt:lpstr>
      <vt:lpstr>Gráfico 8</vt:lpstr>
      <vt:lpstr>Gráfico 9</vt:lpstr>
      <vt:lpstr>Gráfico 10</vt:lpstr>
      <vt:lpstr>Gráfico 11</vt:lpstr>
      <vt:lpstr>Tabla 3</vt:lpstr>
      <vt:lpstr>Gráfico 12</vt:lpstr>
      <vt:lpstr>Gráfico 13</vt:lpstr>
      <vt:lpstr>Gráfico 14</vt:lpstr>
      <vt:lpstr>Gráfico 15</vt:lpstr>
      <vt:lpstr>Gráfico 16</vt:lpstr>
      <vt:lpstr>Gráfico 17</vt:lpstr>
      <vt:lpstr>Gráfico 18</vt:lpstr>
      <vt:lpstr>Ilustración 1</vt:lpstr>
      <vt:lpstr>Gráfico 19</vt:lpstr>
      <vt:lpstr>Gráfico 20</vt:lpstr>
      <vt:lpstr>Gráfico 21</vt:lpstr>
      <vt:lpstr>Gráfico 22</vt:lpstr>
      <vt:lpstr>Gráfico 23</vt:lpstr>
      <vt:lpstr>Gráfico 24</vt:lpstr>
      <vt:lpstr>Gráfico 25</vt:lpstr>
      <vt:lpstr>Gráfico 26</vt:lpstr>
      <vt:lpstr>Gráfico 27</vt:lpstr>
      <vt:lpstr>Gráfico 28</vt:lpstr>
      <vt:lpstr>Gráfico 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Alonso Ospina</dc:creator>
  <cp:lastModifiedBy>Paula Andrea Avendano Santiago</cp:lastModifiedBy>
  <dcterms:created xsi:type="dcterms:W3CDTF">2021-12-21T13:13:25Z</dcterms:created>
  <dcterms:modified xsi:type="dcterms:W3CDTF">2022-02-01T20:26:09Z</dcterms:modified>
</cp:coreProperties>
</file>