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ammorenog_dane_gov_co/Documents/2023/Economía cultural y creativa 2023/10 Reporte economía cultural y creativa/Décimo reporte/Machote y documentos reporte cultural/"/>
    </mc:Choice>
  </mc:AlternateContent>
  <xr:revisionPtr revIDLastSave="495" documentId="13_ncr:1_{333E448B-38DD-F146-A8F7-83B3C9A71B69}" xr6:coauthVersionLast="47" xr6:coauthVersionMax="47" xr10:uidLastSave="{0BBD9C06-2AD2-4880-97C3-F4D1F560DD8B}"/>
  <bookViews>
    <workbookView xWindow="0" yWindow="1960" windowWidth="28800" windowHeight="14600" firstSheet="28" activeTab="32" xr2:uid="{00000000-000D-0000-FFFF-FFFF00000000}"/>
  </bookViews>
  <sheets>
    <sheet name="Lista de indicadores " sheetId="2" r:id="rId1"/>
    <sheet name="Cuadro 1" sheetId="98" r:id="rId2"/>
    <sheet name="Cuadro 2" sheetId="99" r:id="rId3"/>
    <sheet name="Cuadro 3" sheetId="100" r:id="rId4"/>
    <sheet name="Cuadro 4" sheetId="101" r:id="rId5"/>
    <sheet name="Cuadro 5" sheetId="102" r:id="rId6"/>
    <sheet name="Cuadro 6" sheetId="103" r:id="rId7"/>
    <sheet name="Cuadro 7" sheetId="104" r:id="rId8"/>
    <sheet name="Cuadro 8" sheetId="105" r:id="rId9"/>
    <sheet name="Cuadro 9" sheetId="106" r:id="rId10"/>
    <sheet name="Cuadro 10" sheetId="107" r:id="rId11"/>
    <sheet name="Cuadro 11" sheetId="120" r:id="rId12"/>
    <sheet name="Cuadro 12" sheetId="121" r:id="rId13"/>
    <sheet name="Cuadro 13" sheetId="122" r:id="rId14"/>
    <sheet name="Cuadro 14" sheetId="123" r:id="rId15"/>
    <sheet name="Cuadro 15" sheetId="124" r:id="rId16"/>
    <sheet name="Cuadro 16" sheetId="125" r:id="rId17"/>
    <sheet name="Cuadro 17" sheetId="126" r:id="rId18"/>
    <sheet name="Cuadro 18" sheetId="127" r:id="rId19"/>
    <sheet name="Cuadro 19" sheetId="128" r:id="rId20"/>
    <sheet name="Cuadro 20" sheetId="129" r:id="rId21"/>
    <sheet name="Cuadro 21" sheetId="108" r:id="rId22"/>
    <sheet name="Cuadro 22" sheetId="109" r:id="rId23"/>
    <sheet name="Cuadro 23" sheetId="110" r:id="rId24"/>
    <sheet name="Cuadro 24" sheetId="111" r:id="rId25"/>
    <sheet name="Cuadro 25" sheetId="112" r:id="rId26"/>
    <sheet name="Cuadro 26" sheetId="113" r:id="rId27"/>
    <sheet name="Cuadro 27" sheetId="114" r:id="rId28"/>
    <sheet name="Cuadro 28" sheetId="115" r:id="rId29"/>
    <sheet name="Cuadro 29" sheetId="116" r:id="rId30"/>
    <sheet name="Cuadro 30" sheetId="117" r:id="rId31"/>
    <sheet name="Cuadro 31" sheetId="118" r:id="rId32"/>
    <sheet name="Cuadro 32" sheetId="119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30" hidden="1">'Cuadro 30'!$A$11:$I$39</definedName>
    <definedName name="_xlnm._FilterDatabase" localSheetId="32" hidden="1">'Cuadro 32'!$A$10:$O$54</definedName>
    <definedName name="_xlnm._FilterDatabase" localSheetId="31" hidden="1">'Cuadro 31'!$A$10:$O$54</definedName>
    <definedName name="aa">[1]!Tabla12[[#Headers],[Nombre del indicador]]</definedName>
    <definedName name="banner" localSheetId="10">'Cuadro 10'!$A$3</definedName>
    <definedName name="banner" localSheetId="12">'Cuadro 12'!$A$3</definedName>
    <definedName name="banner" localSheetId="13">'Cuadro 13'!$A$3</definedName>
    <definedName name="banner" localSheetId="14">'Cuadro 14'!$A$3</definedName>
    <definedName name="banner" localSheetId="15">'Cuadro 15'!$A$3</definedName>
    <definedName name="banner" localSheetId="16">'Cuadro 16'!$A$3</definedName>
    <definedName name="banner" localSheetId="17">'Cuadro 17'!$A$3</definedName>
    <definedName name="banner" localSheetId="18">'Cuadro 18'!$A$3</definedName>
    <definedName name="banner" localSheetId="19">'Cuadro 19'!$A$3</definedName>
    <definedName name="banner" localSheetId="2">'Cuadro 2'!$A$3</definedName>
    <definedName name="banner" localSheetId="20">'Cuadro 20'!$A$3</definedName>
    <definedName name="banner" localSheetId="26">'Cuadro 26'!$A$3</definedName>
    <definedName name="banner" localSheetId="27">'Cuadro 27'!$A$3</definedName>
    <definedName name="banner" localSheetId="29">'Cuadro 29'!$A$3</definedName>
    <definedName name="banner" localSheetId="3">'Cuadro 3'!$A$3</definedName>
    <definedName name="banner" localSheetId="4">'Cuadro 4'!$A$3</definedName>
    <definedName name="banner" localSheetId="5">'Cuadro 5'!$A$3</definedName>
    <definedName name="banner" localSheetId="6">'Cuadro 6'!$A$3</definedName>
    <definedName name="banner" localSheetId="7">'Cuadro 7'!$A$3</definedName>
    <definedName name="banner" localSheetId="8">'Cuadro 8'!$A$3</definedName>
    <definedName name="banner" localSheetId="9">'Cuadro 9'!$A$3</definedName>
    <definedName name="banner" localSheetId="28">'Cuadro 28'!$A$3</definedName>
    <definedName name="banner">#REF!</definedName>
    <definedName name="Entidad" localSheetId="10">[2]!Tabla12[[#Headers],[Entidad]]</definedName>
    <definedName name="Entidad" localSheetId="12">[3]!Tabla12[[#Headers],[Entidad]]</definedName>
    <definedName name="Entidad" localSheetId="13">[3]!Tabla12[[#Headers],[Entidad]]</definedName>
    <definedName name="Entidad" localSheetId="14">[3]!Tabla12[[#Headers],[Entidad]]</definedName>
    <definedName name="Entidad" localSheetId="15">[3]!Tabla12[[#Headers],[Entidad]]</definedName>
    <definedName name="Entidad" localSheetId="16">[3]!Tabla12[[#Headers],[Entidad]]</definedName>
    <definedName name="Entidad" localSheetId="17">[3]!Tabla12[[#Headers],[Entidad]]</definedName>
    <definedName name="Entidad" localSheetId="18">[3]!Tabla12[[#Headers],[Entidad]]</definedName>
    <definedName name="Entidad" localSheetId="19">[3]!Tabla12[[#Headers],[Entidad]]</definedName>
    <definedName name="Entidad" localSheetId="2">[2]!Tabla12[[#Headers],[Entidad]]</definedName>
    <definedName name="Entidad" localSheetId="20">[3]!Tabla12[[#Headers],[Entidad]]</definedName>
    <definedName name="Entidad" localSheetId="25">[4]!Tabla12[[#Headers],[Entidad]]</definedName>
    <definedName name="Entidad" localSheetId="26">[4]!Tabla12[[#Headers],[Entidad]]</definedName>
    <definedName name="Entidad" localSheetId="27">[4]!Tabla12[[#Headers],[Entidad]]</definedName>
    <definedName name="Entidad" localSheetId="3">[2]!Tabla12[[#Headers],[Entidad]]</definedName>
    <definedName name="Entidad" localSheetId="4">[2]!Tabla12[[#Headers],[Entidad]]</definedName>
    <definedName name="Entidad" localSheetId="5">[2]!Tabla12[[#Headers],[Entidad]]</definedName>
    <definedName name="Entidad" localSheetId="6">[2]!Tabla12[[#Headers],[Entidad]]</definedName>
    <definedName name="Entidad" localSheetId="7">[2]!Tabla12[[#Headers],[Entidad]]</definedName>
    <definedName name="Entidad" localSheetId="8">[2]!Tabla12[[#Headers],[Entidad]]</definedName>
    <definedName name="Entidad" localSheetId="9">[2]!Tabla12[[#Headers],[Entidad]]</definedName>
    <definedName name="Entidad" localSheetId="24">[4]!Tabla12[[#Headers],[Entidad]]</definedName>
    <definedName name="Entidad" localSheetId="28">[4]!Tabla12[[#Headers],[Entidad]]</definedName>
    <definedName name="Entidad">[5]!Tabla12[[#Headers],[Entidad]]</definedName>
    <definedName name="Fuente" localSheetId="10">[2]!Tabla12[[#Headers],[Fuente]]</definedName>
    <definedName name="Fuente" localSheetId="12">[3]!Tabla12[[#Headers],[Fuente]]</definedName>
    <definedName name="Fuente" localSheetId="13">[3]!Tabla12[[#Headers],[Fuente]]</definedName>
    <definedName name="Fuente" localSheetId="14">[3]!Tabla12[[#Headers],[Fuente]]</definedName>
    <definedName name="Fuente" localSheetId="15">[3]!Tabla12[[#Headers],[Fuente]]</definedName>
    <definedName name="Fuente" localSheetId="16">[3]!Tabla12[[#Headers],[Fuente]]</definedName>
    <definedName name="Fuente" localSheetId="17">[3]!Tabla12[[#Headers],[Fuente]]</definedName>
    <definedName name="Fuente" localSheetId="18">[3]!Tabla12[[#Headers],[Fuente]]</definedName>
    <definedName name="Fuente" localSheetId="19">[3]!Tabla12[[#Headers],[Fuente]]</definedName>
    <definedName name="Fuente" localSheetId="2">[2]!Tabla12[[#Headers],[Fuente]]</definedName>
    <definedName name="Fuente" localSheetId="20">[3]!Tabla12[[#Headers],[Fuente]]</definedName>
    <definedName name="Fuente" localSheetId="25">[4]!Tabla12[[#Headers],[Fuente]]</definedName>
    <definedName name="Fuente" localSheetId="26">[4]!Tabla12[[#Headers],[Fuente]]</definedName>
    <definedName name="Fuente" localSheetId="27">[4]!Tabla12[[#Headers],[Fuente]]</definedName>
    <definedName name="Fuente" localSheetId="3">[2]!Tabla12[[#Headers],[Fuente]]</definedName>
    <definedName name="Fuente" localSheetId="4">[2]!Tabla12[[#Headers],[Fuente]]</definedName>
    <definedName name="Fuente" localSheetId="5">[2]!Tabla12[[#Headers],[Fuente]]</definedName>
    <definedName name="Fuente" localSheetId="6">[2]!Tabla12[[#Headers],[Fuente]]</definedName>
    <definedName name="Fuente" localSheetId="7">[2]!Tabla12[[#Headers],[Fuente]]</definedName>
    <definedName name="Fuente" localSheetId="8">[2]!Tabla12[[#Headers],[Fuente]]</definedName>
    <definedName name="Fuente" localSheetId="9">[2]!Tabla12[[#Headers],[Fuente]]</definedName>
    <definedName name="Fuente" localSheetId="24">[4]!Tabla12[[#Headers],[Fuente]]</definedName>
    <definedName name="Fuente" localSheetId="28">[4]!Tabla12[[#Headers],[Fuente]]</definedName>
    <definedName name="Fuente">[5]!Tabla12[[#Headers],[Fuente]]</definedName>
    <definedName name="fuente_cuadr" localSheetId="10">'Cuadro 10'!$A$11</definedName>
    <definedName name="fuente_cuadr" localSheetId="12">'Cuadro 12'!$A$31</definedName>
    <definedName name="fuente_cuadr" localSheetId="13">'Cuadro 13'!$A$30</definedName>
    <definedName name="fuente_cuadr" localSheetId="14">'Cuadro 14'!$A$30</definedName>
    <definedName name="fuente_cuadr" localSheetId="15">'Cuadro 15'!$A$31</definedName>
    <definedName name="fuente_cuadr" localSheetId="16">'Cuadro 16'!#REF!</definedName>
    <definedName name="fuente_cuadr" localSheetId="17">'Cuadro 17'!$A$30</definedName>
    <definedName name="fuente_cuadr" localSheetId="18">'Cuadro 18'!$A$30</definedName>
    <definedName name="fuente_cuadr" localSheetId="19">'Cuadro 19'!$A$30</definedName>
    <definedName name="fuente_cuadr" localSheetId="2">'Cuadro 2'!$A$11</definedName>
    <definedName name="fuente_cuadr" localSheetId="20">'Cuadro 20'!#REF!</definedName>
    <definedName name="fuente_cuadr" localSheetId="26">'Cuadro 26'!$A$11</definedName>
    <definedName name="fuente_cuadr" localSheetId="27">'Cuadro 27'!$A$10</definedName>
    <definedName name="fuente_cuadr" localSheetId="29">'Cuadro 29'!$A$14</definedName>
    <definedName name="fuente_cuadr" localSheetId="3">'Cuadro 3'!#REF!</definedName>
    <definedName name="fuente_cuadr" localSheetId="4">'Cuadro 4'!#REF!</definedName>
    <definedName name="fuente_cuadr" localSheetId="5">'Cuadro 5'!$A$11</definedName>
    <definedName name="fuente_cuadr" localSheetId="6">'Cuadro 6'!#REF!</definedName>
    <definedName name="fuente_cuadr" localSheetId="7">'Cuadro 7'!$A$11</definedName>
    <definedName name="fuente_cuadr" localSheetId="8">'Cuadro 8'!$A$12</definedName>
    <definedName name="fuente_cuadr" localSheetId="9">'Cuadro 9'!$A$11</definedName>
    <definedName name="fuente_cuadr" localSheetId="28">'Cuadro 28'!$A$11</definedName>
    <definedName name="fuente_cuadr">#REF!</definedName>
    <definedName name="j" localSheetId="26">[4]!Tabla12[[#Headers],[Fuente]]</definedName>
    <definedName name="j" localSheetId="28">[4]!Tabla12[[#Headers],[Fuente]]</definedName>
    <definedName name="j">[1]!Tabla12[[#Headers],[Fuente]]</definedName>
    <definedName name="Logo" localSheetId="10">'Cuadro 10'!$A$1</definedName>
    <definedName name="Logo" localSheetId="12">'Cuadro 12'!$A$1</definedName>
    <definedName name="Logo" localSheetId="13">'Cuadro 13'!$A$1</definedName>
    <definedName name="Logo" localSheetId="14">'Cuadro 14'!$A$1</definedName>
    <definedName name="Logo" localSheetId="15">'Cuadro 15'!$A$1</definedName>
    <definedName name="Logo" localSheetId="16">'Cuadro 16'!$A$1</definedName>
    <definedName name="Logo" localSheetId="17">'Cuadro 17'!$A$1</definedName>
    <definedName name="Logo" localSheetId="18">'Cuadro 18'!$A$1</definedName>
    <definedName name="Logo" localSheetId="19">'Cuadro 19'!$A$1</definedName>
    <definedName name="Logo" localSheetId="2">'Cuadro 2'!$A$1</definedName>
    <definedName name="Logo" localSheetId="20">'Cuadro 20'!$A$1</definedName>
    <definedName name="Logo" localSheetId="26">'Cuadro 26'!$A$1</definedName>
    <definedName name="Logo" localSheetId="27">'Cuadro 27'!$A$1</definedName>
    <definedName name="Logo" localSheetId="29">'Cuadro 29'!$A$1</definedName>
    <definedName name="Logo" localSheetId="3">'Cuadro 3'!$A$1</definedName>
    <definedName name="Logo" localSheetId="4">'Cuadro 4'!$A$1</definedName>
    <definedName name="Logo" localSheetId="5">'Cuadro 5'!$A$1</definedName>
    <definedName name="Logo" localSheetId="6">'Cuadro 6'!$A$1</definedName>
    <definedName name="Logo" localSheetId="7">'Cuadro 7'!$A$1</definedName>
    <definedName name="Logo" localSheetId="8">'Cuadro 8'!$A$1</definedName>
    <definedName name="Logo" localSheetId="9">'Cuadro 9'!$A$1</definedName>
    <definedName name="Logo" localSheetId="28">'Cuadro 28'!$A$1</definedName>
    <definedName name="Logo">#REF!</definedName>
    <definedName name="No." localSheetId="10">[2]!Tabla12[[#Headers],[No. ]]</definedName>
    <definedName name="No." localSheetId="12">[3]!Tabla12[[#Headers],[No. ]]</definedName>
    <definedName name="No." localSheetId="13">[3]!Tabla12[[#Headers],[No. ]]</definedName>
    <definedName name="No." localSheetId="14">[3]!Tabla12[[#Headers],[No. ]]</definedName>
    <definedName name="No." localSheetId="15">[3]!Tabla12[[#Headers],[No. ]]</definedName>
    <definedName name="No." localSheetId="16">[3]!Tabla12[[#Headers],[No. ]]</definedName>
    <definedName name="No." localSheetId="17">[3]!Tabla12[[#Headers],[No. ]]</definedName>
    <definedName name="No." localSheetId="18">[3]!Tabla12[[#Headers],[No. ]]</definedName>
    <definedName name="No." localSheetId="19">[3]!Tabla12[[#Headers],[No. ]]</definedName>
    <definedName name="No." localSheetId="2">[2]!Tabla12[[#Headers],[No. ]]</definedName>
    <definedName name="No." localSheetId="20">[3]!Tabla12[[#Headers],[No. ]]</definedName>
    <definedName name="No." localSheetId="25">[4]!Tabla12[[#Headers],[No. ]]</definedName>
    <definedName name="No." localSheetId="26">[4]!Tabla12[[#Headers],[No. ]]</definedName>
    <definedName name="No." localSheetId="27">[4]!Tabla12[[#Headers],[No. ]]</definedName>
    <definedName name="No." localSheetId="3">[2]!Tabla12[[#Headers],[No. ]]</definedName>
    <definedName name="No." localSheetId="4">[2]!Tabla12[[#Headers],[No. ]]</definedName>
    <definedName name="No." localSheetId="5">[2]!Tabla12[[#Headers],[No. ]]</definedName>
    <definedName name="No." localSheetId="6">[2]!Tabla12[[#Headers],[No. ]]</definedName>
    <definedName name="No." localSheetId="7">[2]!Tabla12[[#Headers],[No. ]]</definedName>
    <definedName name="No." localSheetId="8">[2]!Tabla12[[#Headers],[No. ]]</definedName>
    <definedName name="No." localSheetId="9">[2]!Tabla12[[#Headers],[No. ]]</definedName>
    <definedName name="No." localSheetId="24">[4]!Tabla12[[#Headers],[No. ]]</definedName>
    <definedName name="No." localSheetId="28">[4]!Tabla12[[#Headers],[No. ]]</definedName>
    <definedName name="No.">[5]!Tabla12[[#Headers],[No. ]]</definedName>
    <definedName name="Nombre_del_indicador" localSheetId="10">[2]!Tabla12[[#Headers],[Nombre del indicador]]</definedName>
    <definedName name="Nombre_del_indicador" localSheetId="12">[3]!Tabla12[[#Headers],[Nombre del indicador]]</definedName>
    <definedName name="Nombre_del_indicador" localSheetId="13">[3]!Tabla12[[#Headers],[Nombre del indicador]]</definedName>
    <definedName name="Nombre_del_indicador" localSheetId="14">[3]!Tabla12[[#Headers],[Nombre del indicador]]</definedName>
    <definedName name="Nombre_del_indicador" localSheetId="15">[3]!Tabla12[[#Headers],[Nombre del indicador]]</definedName>
    <definedName name="Nombre_del_indicador" localSheetId="16">[3]!Tabla12[[#Headers],[Nombre del indicador]]</definedName>
    <definedName name="Nombre_del_indicador" localSheetId="17">[3]!Tabla12[[#Headers],[Nombre del indicador]]</definedName>
    <definedName name="Nombre_del_indicador" localSheetId="18">[3]!Tabla12[[#Headers],[Nombre del indicador]]</definedName>
    <definedName name="Nombre_del_indicador" localSheetId="19">[3]!Tabla12[[#Headers],[Nombre del indicador]]</definedName>
    <definedName name="Nombre_del_indicador" localSheetId="2">[2]!Tabla12[[#Headers],[Nombre del indicador]]</definedName>
    <definedName name="Nombre_del_indicador" localSheetId="20">[3]!Tabla12[[#Headers],[Nombre del indicador]]</definedName>
    <definedName name="Nombre_del_indicador" localSheetId="25">[4]!Tabla12[[#Headers],[Nombre del indicador]]</definedName>
    <definedName name="Nombre_del_indicador" localSheetId="26">[4]!Tabla12[[#Headers],[Nombre del indicador]]</definedName>
    <definedName name="Nombre_del_indicador" localSheetId="27">[4]!Tabla12[[#Headers],[Nombre del indicador]]</definedName>
    <definedName name="Nombre_del_indicador" localSheetId="3">[2]!Tabla12[[#Headers],[Nombre del indicador]]</definedName>
    <definedName name="Nombre_del_indicador" localSheetId="4">[2]!Tabla12[[#Headers],[Nombre del indicador]]</definedName>
    <definedName name="Nombre_del_indicador" localSheetId="5">[2]!Tabla12[[#Headers],[Nombre del indicador]]</definedName>
    <definedName name="Nombre_del_indicador" localSheetId="6">[2]!Tabla12[[#Headers],[Nombre del indicador]]</definedName>
    <definedName name="Nombre_del_indicador" localSheetId="7">[2]!Tabla12[[#Headers],[Nombre del indicador]]</definedName>
    <definedName name="Nombre_del_indicador" localSheetId="8">[2]!Tabla12[[#Headers],[Nombre del indicador]]</definedName>
    <definedName name="Nombre_del_indicador" localSheetId="9">[2]!Tabla12[[#Headers],[Nombre del indicador]]</definedName>
    <definedName name="Nombre_del_indicador" localSheetId="24">[4]!Tabla12[[#Headers],[Nombre del indicador]]</definedName>
    <definedName name="Nombre_del_indicador" localSheetId="28">[4]!Tabla12[[#Headers],[Nombre del indicador]]</definedName>
    <definedName name="Nombre_del_indicador">[5]!Tabla12[[#Headers],[Nombre del indicador]]</definedName>
    <definedName name="Período_de_referencia" localSheetId="10">'Cuadro 10'!$A$5</definedName>
    <definedName name="Período_de_referencia" localSheetId="12">'Cuadro 12'!$A$5</definedName>
    <definedName name="Período_de_referencia" localSheetId="13">'Cuadro 13'!$A$5</definedName>
    <definedName name="Período_de_referencia" localSheetId="14">'Cuadro 14'!$A$5</definedName>
    <definedName name="Período_de_referencia" localSheetId="15">'Cuadro 15'!$A$5</definedName>
    <definedName name="Período_de_referencia" localSheetId="16">'Cuadro 16'!$A$5</definedName>
    <definedName name="Período_de_referencia" localSheetId="17">'Cuadro 17'!$A$5</definedName>
    <definedName name="Período_de_referencia" localSheetId="18">'Cuadro 18'!$A$5</definedName>
    <definedName name="Período_de_referencia" localSheetId="19">'Cuadro 19'!$A$5</definedName>
    <definedName name="Período_de_referencia" localSheetId="2">'Cuadro 2'!$A$5</definedName>
    <definedName name="Período_de_referencia" localSheetId="20">'Cuadro 20'!$A$5</definedName>
    <definedName name="Período_de_referencia" localSheetId="26">'Cuadro 26'!$A$5</definedName>
    <definedName name="Período_de_referencia" localSheetId="27">'Cuadro 27'!$A$5</definedName>
    <definedName name="Período_de_referencia" localSheetId="29">'Cuadro 29'!$A$5</definedName>
    <definedName name="Período_de_referencia" localSheetId="3">'Cuadro 3'!$A$5</definedName>
    <definedName name="Período_de_referencia" localSheetId="4">'Cuadro 4'!$A$5</definedName>
    <definedName name="Período_de_referencia" localSheetId="5">'Cuadro 5'!$A$5</definedName>
    <definedName name="Período_de_referencia" localSheetId="6">'Cuadro 6'!$A$5</definedName>
    <definedName name="Período_de_referencia" localSheetId="7">'Cuadro 7'!$A$5</definedName>
    <definedName name="Período_de_referencia" localSheetId="8">'Cuadro 8'!$A$5</definedName>
    <definedName name="Período_de_referencia" localSheetId="9">'Cuadro 9'!$A$5</definedName>
    <definedName name="Período_de_referencia" localSheetId="28">'Cuadro 28'!$A$5</definedName>
    <definedName name="Período_de_referenc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29" l="1"/>
  <c r="C25" i="129"/>
  <c r="B25" i="129"/>
  <c r="E24" i="129"/>
  <c r="E23" i="129"/>
  <c r="E22" i="129"/>
  <c r="E21" i="129"/>
  <c r="E20" i="129"/>
  <c r="E19" i="129"/>
  <c r="E18" i="129"/>
  <c r="E17" i="129"/>
  <c r="E16" i="129"/>
  <c r="E15" i="129"/>
  <c r="E14" i="129"/>
  <c r="E13" i="129"/>
  <c r="E12" i="129"/>
  <c r="E11" i="129"/>
  <c r="E10" i="129"/>
  <c r="E9" i="129"/>
  <c r="E8" i="129"/>
  <c r="E25" i="129" s="1"/>
  <c r="D32" i="128"/>
  <c r="C32" i="128"/>
  <c r="B32" i="128"/>
  <c r="E31" i="128"/>
  <c r="E30" i="128"/>
  <c r="E29" i="128"/>
  <c r="E28" i="128"/>
  <c r="E27" i="128"/>
  <c r="E26" i="128"/>
  <c r="E25" i="128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E10" i="128"/>
  <c r="E9" i="128"/>
  <c r="E8" i="128"/>
  <c r="D33" i="127"/>
  <c r="C33" i="127"/>
  <c r="B33" i="127"/>
  <c r="E32" i="127"/>
  <c r="E31" i="127"/>
  <c r="E30" i="127"/>
  <c r="E29" i="127"/>
  <c r="E28" i="127"/>
  <c r="E27" i="127"/>
  <c r="E26" i="127"/>
  <c r="E25" i="127"/>
  <c r="E24" i="127"/>
  <c r="E23" i="127"/>
  <c r="E22" i="127"/>
  <c r="E21" i="127"/>
  <c r="E20" i="127"/>
  <c r="E19" i="127"/>
  <c r="E18" i="127"/>
  <c r="E17" i="127"/>
  <c r="E16" i="127"/>
  <c r="E15" i="127"/>
  <c r="E14" i="127"/>
  <c r="E13" i="127"/>
  <c r="E12" i="127"/>
  <c r="E11" i="127"/>
  <c r="E10" i="127"/>
  <c r="E9" i="127"/>
  <c r="E8" i="127"/>
  <c r="E33" i="127" s="1"/>
  <c r="D32" i="126"/>
  <c r="C32" i="126"/>
  <c r="B32" i="126"/>
  <c r="E31" i="126"/>
  <c r="E30" i="126"/>
  <c r="E29" i="126"/>
  <c r="E28" i="126"/>
  <c r="E27" i="126"/>
  <c r="E26" i="126"/>
  <c r="E25" i="126"/>
  <c r="E24" i="126"/>
  <c r="E23" i="126"/>
  <c r="E22" i="126"/>
  <c r="E21" i="126"/>
  <c r="E20" i="126"/>
  <c r="E19" i="126"/>
  <c r="E18" i="126"/>
  <c r="E17" i="126"/>
  <c r="E16" i="126"/>
  <c r="E15" i="126"/>
  <c r="E14" i="126"/>
  <c r="E13" i="126"/>
  <c r="E12" i="126"/>
  <c r="E11" i="126"/>
  <c r="E10" i="126"/>
  <c r="E9" i="126"/>
  <c r="E8" i="126"/>
  <c r="E32" i="126" s="1"/>
  <c r="D13" i="125"/>
  <c r="C13" i="125"/>
  <c r="B13" i="125"/>
  <c r="E12" i="125"/>
  <c r="E11" i="125"/>
  <c r="E10" i="125"/>
  <c r="E9" i="125"/>
  <c r="E8" i="125"/>
  <c r="E13" i="125" s="1"/>
  <c r="D33" i="124"/>
  <c r="C33" i="124"/>
  <c r="B33" i="124"/>
  <c r="E32" i="124"/>
  <c r="E31" i="124"/>
  <c r="E30" i="124"/>
  <c r="E29" i="124"/>
  <c r="E28" i="124"/>
  <c r="E27" i="124"/>
  <c r="E26" i="124"/>
  <c r="E25" i="124"/>
  <c r="E24" i="124"/>
  <c r="E23" i="124"/>
  <c r="E22" i="124"/>
  <c r="E21" i="124"/>
  <c r="E20" i="124"/>
  <c r="E19" i="124"/>
  <c r="E18" i="124"/>
  <c r="E17" i="124"/>
  <c r="E16" i="124"/>
  <c r="E15" i="124"/>
  <c r="E14" i="124"/>
  <c r="E13" i="124"/>
  <c r="E12" i="124"/>
  <c r="E11" i="124"/>
  <c r="E10" i="124"/>
  <c r="E9" i="124"/>
  <c r="E8" i="124"/>
  <c r="E33" i="124" s="1"/>
  <c r="D35" i="123"/>
  <c r="C35" i="123"/>
  <c r="B35" i="123"/>
  <c r="E34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E35" i="123" s="1"/>
  <c r="D38" i="122"/>
  <c r="C38" i="122"/>
  <c r="B38" i="122"/>
  <c r="E37" i="122"/>
  <c r="E36" i="122"/>
  <c r="E35" i="122"/>
  <c r="E34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D29" i="121"/>
  <c r="E25" i="121" s="1"/>
  <c r="C29" i="121"/>
  <c r="B29" i="121"/>
  <c r="E27" i="121"/>
  <c r="E26" i="121"/>
  <c r="E23" i="121"/>
  <c r="E22" i="121"/>
  <c r="E19" i="121"/>
  <c r="E18" i="121"/>
  <c r="E15" i="121"/>
  <c r="E14" i="121"/>
  <c r="E11" i="121"/>
  <c r="E10" i="121"/>
  <c r="D29" i="120"/>
  <c r="E26" i="120" s="1"/>
  <c r="C29" i="120"/>
  <c r="B29" i="120"/>
  <c r="E19" i="120"/>
  <c r="E32" i="128" l="1"/>
  <c r="E38" i="122"/>
  <c r="E27" i="120"/>
  <c r="E12" i="120"/>
  <c r="E20" i="120"/>
  <c r="E28" i="120"/>
  <c r="E13" i="120"/>
  <c r="E12" i="121"/>
  <c r="E20" i="121"/>
  <c r="E11" i="120"/>
  <c r="E15" i="120"/>
  <c r="E23" i="120"/>
  <c r="E8" i="120"/>
  <c r="E16" i="120"/>
  <c r="E24" i="120"/>
  <c r="E9" i="120"/>
  <c r="E17" i="120"/>
  <c r="E21" i="120"/>
  <c r="E25" i="120"/>
  <c r="E8" i="121"/>
  <c r="E16" i="121"/>
  <c r="E24" i="121"/>
  <c r="E28" i="121"/>
  <c r="E10" i="120"/>
  <c r="E14" i="120"/>
  <c r="E18" i="120"/>
  <c r="E22" i="120"/>
  <c r="E9" i="121"/>
  <c r="E13" i="121"/>
  <c r="E17" i="121"/>
  <c r="E21" i="121"/>
  <c r="E29" i="120" l="1"/>
  <c r="E29" i="121"/>
  <c r="A4" i="116" l="1"/>
  <c r="W49" i="115"/>
  <c r="T40" i="115"/>
  <c r="CG40" i="114"/>
  <c r="CF40" i="114"/>
  <c r="CE40" i="114"/>
  <c r="CD40" i="114"/>
  <c r="CC40" i="114"/>
  <c r="CB40" i="114"/>
  <c r="CA40" i="114"/>
  <c r="BZ40" i="114"/>
  <c r="J21" i="112"/>
  <c r="I21" i="112"/>
  <c r="H21" i="112"/>
  <c r="G21" i="112"/>
  <c r="F21" i="112"/>
  <c r="E21" i="112"/>
  <c r="D21" i="112"/>
  <c r="C21" i="112"/>
  <c r="B21" i="112"/>
  <c r="S19" i="111"/>
  <c r="R19" i="111"/>
  <c r="P19" i="111"/>
  <c r="Q16" i="111" s="1"/>
  <c r="N19" i="111"/>
  <c r="J19" i="111"/>
  <c r="H19" i="111"/>
  <c r="I17" i="111" s="1"/>
  <c r="F19" i="111"/>
  <c r="D19" i="111"/>
  <c r="E18" i="111" s="1"/>
  <c r="B19" i="111"/>
  <c r="S18" i="111"/>
  <c r="Q18" i="111"/>
  <c r="O18" i="111"/>
  <c r="O19" i="111" s="1"/>
  <c r="K18" i="111"/>
  <c r="I18" i="111"/>
  <c r="G18" i="111"/>
  <c r="C18" i="111"/>
  <c r="S17" i="111"/>
  <c r="Q17" i="111"/>
  <c r="O17" i="111"/>
  <c r="L17" i="111"/>
  <c r="K17" i="111"/>
  <c r="G17" i="111"/>
  <c r="E17" i="111"/>
  <c r="C17" i="111"/>
  <c r="S16" i="111"/>
  <c r="O16" i="111"/>
  <c r="L16" i="111"/>
  <c r="K16" i="111"/>
  <c r="I16" i="111"/>
  <c r="G16" i="111"/>
  <c r="C16" i="111"/>
  <c r="S15" i="111"/>
  <c r="Q15" i="111"/>
  <c r="O15" i="111"/>
  <c r="L15" i="111"/>
  <c r="K15" i="111"/>
  <c r="G15" i="111"/>
  <c r="E15" i="111"/>
  <c r="C15" i="111"/>
  <c r="S14" i="111"/>
  <c r="O14" i="111"/>
  <c r="L14" i="111"/>
  <c r="K14" i="111"/>
  <c r="I14" i="111"/>
  <c r="G14" i="111"/>
  <c r="S13" i="111"/>
  <c r="O13" i="111"/>
  <c r="L13" i="111"/>
  <c r="K13" i="111"/>
  <c r="I13" i="111"/>
  <c r="G13" i="111"/>
  <c r="C13" i="111"/>
  <c r="S12" i="111"/>
  <c r="Q12" i="111"/>
  <c r="O12" i="111"/>
  <c r="L12" i="111"/>
  <c r="K12" i="111"/>
  <c r="G12" i="111"/>
  <c r="S11" i="111"/>
  <c r="Q11" i="111"/>
  <c r="O11" i="111"/>
  <c r="L11" i="111"/>
  <c r="K11" i="111"/>
  <c r="G11" i="111"/>
  <c r="E11" i="111"/>
  <c r="C11" i="111"/>
  <c r="S10" i="111"/>
  <c r="O10" i="111"/>
  <c r="L10" i="111"/>
  <c r="K10" i="111"/>
  <c r="I10" i="111"/>
  <c r="G10" i="111"/>
  <c r="G19" i="111" s="1"/>
  <c r="C10" i="111"/>
  <c r="S9" i="111"/>
  <c r="Q9" i="111"/>
  <c r="O9" i="111"/>
  <c r="L9" i="111"/>
  <c r="K9" i="111"/>
  <c r="K19" i="111" s="1"/>
  <c r="G9" i="111"/>
  <c r="E9" i="111"/>
  <c r="C9" i="111"/>
  <c r="C19" i="111" s="1"/>
  <c r="D17" i="110"/>
  <c r="C17" i="110"/>
  <c r="B17" i="110"/>
  <c r="B17" i="109"/>
  <c r="B17" i="108"/>
  <c r="L19" i="111" l="1"/>
  <c r="Q10" i="111"/>
  <c r="Q19" i="111" s="1"/>
  <c r="Q13" i="111"/>
  <c r="Q14" i="111"/>
  <c r="I9" i="111"/>
  <c r="I19" i="111" s="1"/>
  <c r="E10" i="111"/>
  <c r="E19" i="111" s="1"/>
  <c r="I11" i="111"/>
  <c r="I12" i="111"/>
  <c r="E13" i="111"/>
  <c r="I15" i="111"/>
  <c r="E16" i="111"/>
  <c r="M18" i="111" l="1"/>
  <c r="M16" i="111"/>
  <c r="M14" i="111"/>
  <c r="M13" i="111"/>
  <c r="M10" i="111"/>
  <c r="M17" i="111"/>
  <c r="M11" i="111"/>
  <c r="M12" i="111"/>
  <c r="M15" i="111"/>
  <c r="M9" i="111"/>
  <c r="M19" i="111" l="1"/>
  <c r="D27" i="107" l="1"/>
  <c r="B27" i="107"/>
  <c r="E26" i="107"/>
  <c r="C26" i="107"/>
  <c r="E25" i="107"/>
  <c r="C25" i="107"/>
  <c r="E24" i="107"/>
  <c r="C24" i="107"/>
  <c r="E23" i="107"/>
  <c r="C23" i="107"/>
  <c r="E22" i="107"/>
  <c r="C22" i="107"/>
  <c r="E21" i="107"/>
  <c r="C21" i="107"/>
  <c r="E20" i="107"/>
  <c r="C20" i="107"/>
  <c r="E19" i="107"/>
  <c r="C19" i="107"/>
  <c r="E18" i="107"/>
  <c r="C18" i="107"/>
  <c r="E17" i="107"/>
  <c r="C17" i="107"/>
  <c r="E16" i="107"/>
  <c r="C16" i="107"/>
  <c r="E15" i="107"/>
  <c r="C15" i="107"/>
  <c r="E14" i="107"/>
  <c r="C14" i="107"/>
  <c r="E13" i="107"/>
  <c r="C13" i="107"/>
  <c r="E12" i="107"/>
  <c r="C12" i="107"/>
  <c r="E11" i="107"/>
  <c r="C11" i="107"/>
  <c r="E10" i="107"/>
  <c r="C10" i="107"/>
  <c r="E9" i="107"/>
  <c r="C9" i="107"/>
  <c r="E8" i="107"/>
  <c r="E27" i="107" s="1"/>
  <c r="C8" i="107"/>
  <c r="C27" i="107" s="1"/>
  <c r="E34" i="106"/>
  <c r="D34" i="106"/>
  <c r="B34" i="106"/>
  <c r="C33" i="106"/>
  <c r="C32" i="106"/>
  <c r="C31" i="106"/>
  <c r="C30" i="106"/>
  <c r="C29" i="106"/>
  <c r="C28" i="106"/>
  <c r="C27" i="106"/>
  <c r="C26" i="106"/>
  <c r="C25" i="106"/>
  <c r="C24" i="106"/>
  <c r="C23" i="106"/>
  <c r="C22" i="106"/>
  <c r="C21" i="106"/>
  <c r="C20" i="106"/>
  <c r="C19" i="106"/>
  <c r="C18" i="106"/>
  <c r="C17" i="106"/>
  <c r="C16" i="106"/>
  <c r="C15" i="106"/>
  <c r="C14" i="106"/>
  <c r="C13" i="106"/>
  <c r="C12" i="106"/>
  <c r="C11" i="106"/>
  <c r="C10" i="106"/>
  <c r="C9" i="106"/>
  <c r="C8" i="106"/>
  <c r="D31" i="105"/>
  <c r="C31" i="105"/>
  <c r="B31" i="105"/>
  <c r="E30" i="105"/>
  <c r="E29" i="105"/>
  <c r="E28" i="105"/>
  <c r="E27" i="105"/>
  <c r="E26" i="105"/>
  <c r="E25" i="105"/>
  <c r="E24" i="105"/>
  <c r="E23" i="105"/>
  <c r="E22" i="105"/>
  <c r="E21" i="105"/>
  <c r="E20" i="105"/>
  <c r="E19" i="105"/>
  <c r="E18" i="105"/>
  <c r="E17" i="105"/>
  <c r="E16" i="105"/>
  <c r="E15" i="105"/>
  <c r="E14" i="105"/>
  <c r="E13" i="105"/>
  <c r="E12" i="105"/>
  <c r="E11" i="105"/>
  <c r="E10" i="105"/>
  <c r="E31" i="105" s="1"/>
  <c r="E9" i="105"/>
  <c r="E8" i="105"/>
  <c r="D29" i="104"/>
  <c r="C29" i="104"/>
  <c r="B29" i="104"/>
  <c r="E28" i="104"/>
  <c r="E27" i="104"/>
  <c r="E26" i="104"/>
  <c r="E25" i="104"/>
  <c r="E24" i="104"/>
  <c r="E23" i="104"/>
  <c r="E22" i="104"/>
  <c r="E21" i="104"/>
  <c r="E20" i="104"/>
  <c r="E19" i="104"/>
  <c r="E18" i="104"/>
  <c r="E17" i="104"/>
  <c r="E16" i="104"/>
  <c r="E15" i="104"/>
  <c r="E14" i="104"/>
  <c r="E13" i="104"/>
  <c r="E12" i="104"/>
  <c r="E11" i="104"/>
  <c r="E10" i="104"/>
  <c r="E9" i="104"/>
  <c r="E8" i="104"/>
  <c r="E29" i="104" s="1"/>
  <c r="D19" i="103"/>
  <c r="C19" i="103"/>
  <c r="B19" i="103"/>
  <c r="E18" i="103"/>
  <c r="E17" i="103"/>
  <c r="E16" i="103"/>
  <c r="E15" i="103"/>
  <c r="E14" i="103"/>
  <c r="E13" i="103"/>
  <c r="E12" i="103"/>
  <c r="E11" i="103"/>
  <c r="E10" i="103"/>
  <c r="E19" i="103" s="1"/>
  <c r="E9" i="103"/>
  <c r="E8" i="103"/>
  <c r="D26" i="102"/>
  <c r="C26" i="102"/>
  <c r="B26" i="102"/>
  <c r="E25" i="102"/>
  <c r="E24" i="102"/>
  <c r="E23" i="102"/>
  <c r="E22" i="102"/>
  <c r="E21" i="102"/>
  <c r="E20" i="102"/>
  <c r="E19" i="102"/>
  <c r="E18" i="102"/>
  <c r="E17" i="102"/>
  <c r="E16" i="102"/>
  <c r="E15" i="102"/>
  <c r="E14" i="102"/>
  <c r="E13" i="102"/>
  <c r="E12" i="102"/>
  <c r="E11" i="102"/>
  <c r="E10" i="102"/>
  <c r="E9" i="102"/>
  <c r="E8" i="102"/>
  <c r="D16" i="101"/>
  <c r="C16" i="101"/>
  <c r="B16" i="101"/>
  <c r="E15" i="101"/>
  <c r="E14" i="101"/>
  <c r="E13" i="101"/>
  <c r="E12" i="101"/>
  <c r="E11" i="101"/>
  <c r="E10" i="101"/>
  <c r="E9" i="101"/>
  <c r="E8" i="101"/>
  <c r="E16" i="101" s="1"/>
  <c r="E37" i="100"/>
  <c r="D37" i="100"/>
  <c r="B37" i="100"/>
  <c r="C36" i="100"/>
  <c r="C35" i="100"/>
  <c r="C34" i="100"/>
  <c r="C33" i="100"/>
  <c r="C32" i="100"/>
  <c r="C31" i="100"/>
  <c r="C30" i="100"/>
  <c r="C29" i="100"/>
  <c r="C28" i="100"/>
  <c r="C27" i="100"/>
  <c r="C26" i="100"/>
  <c r="C25" i="100"/>
  <c r="C24" i="100"/>
  <c r="C23" i="100"/>
  <c r="C22" i="100"/>
  <c r="C21" i="100"/>
  <c r="C20" i="100"/>
  <c r="C19" i="100"/>
  <c r="C18" i="100"/>
  <c r="C17" i="100"/>
  <c r="C16" i="100"/>
  <c r="C15" i="100"/>
  <c r="C14" i="100"/>
  <c r="C13" i="100"/>
  <c r="C12" i="100"/>
  <c r="C11" i="100"/>
  <c r="C10" i="100"/>
  <c r="C37" i="100" s="1"/>
  <c r="C9" i="100"/>
  <c r="C8" i="100"/>
  <c r="D33" i="99"/>
  <c r="C33" i="99"/>
  <c r="B33" i="99"/>
  <c r="E32" i="99"/>
  <c r="E31" i="99"/>
  <c r="E30" i="99"/>
  <c r="E29" i="99"/>
  <c r="E28" i="99"/>
  <c r="E27" i="99"/>
  <c r="E26" i="99"/>
  <c r="E25" i="99"/>
  <c r="E24" i="99"/>
  <c r="E23" i="99"/>
  <c r="E22" i="99"/>
  <c r="E21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8" i="99"/>
  <c r="E33" i="99" s="1"/>
  <c r="D20" i="98"/>
  <c r="B20" i="98"/>
  <c r="E19" i="98"/>
  <c r="C19" i="98"/>
  <c r="E18" i="98"/>
  <c r="C18" i="98"/>
  <c r="E17" i="98"/>
  <c r="C17" i="98"/>
  <c r="E16" i="98"/>
  <c r="C16" i="98"/>
  <c r="E15" i="98"/>
  <c r="C15" i="98"/>
  <c r="E14" i="98"/>
  <c r="C14" i="98"/>
  <c r="E13" i="98"/>
  <c r="C13" i="98"/>
  <c r="E12" i="98"/>
  <c r="C12" i="98"/>
  <c r="E11" i="98"/>
  <c r="C11" i="98"/>
  <c r="E10" i="98"/>
  <c r="C10" i="98"/>
  <c r="E9" i="98"/>
  <c r="E20" i="98" s="1"/>
  <c r="C9" i="98"/>
  <c r="E8" i="98"/>
  <c r="C8" i="98"/>
  <c r="C20" i="98" s="1"/>
  <c r="C34" i="106" l="1"/>
  <c r="E26" i="102"/>
</calcChain>
</file>

<file path=xl/sharedStrings.xml><?xml version="1.0" encoding="utf-8"?>
<sst xmlns="http://schemas.openxmlformats.org/spreadsheetml/2006/main" count="1768" uniqueCount="364">
  <si>
    <t xml:space="preserve">No. </t>
  </si>
  <si>
    <t>Nombre del indicador</t>
  </si>
  <si>
    <t>Fuente</t>
  </si>
  <si>
    <t>Entidad</t>
  </si>
  <si>
    <t>Programas de educación para el trabajo y desarrollo humano-ETDH que forman para el segmento de artes visuales en los departamentos que cuentan con oferta educativa para el sector</t>
  </si>
  <si>
    <t>Sistema Nacional de Información de la Educación para el Trabajo y Desarrollo Humano- SIET</t>
  </si>
  <si>
    <t>Ministerio de Cultura</t>
  </si>
  <si>
    <t>Programas de educación para el trabajo y desarrollo humano-ETDH que forman para el segmento de las artes escénicas en los departamentos que cuentan con oferta educativa para el sector</t>
  </si>
  <si>
    <t>Programas de educación para el trabajo y desarrollo humano-ETDH que forman para el segmento de turismo y patrimonio en los departamentos que cuentan con oferta educativa para el sector</t>
  </si>
  <si>
    <t>Programas de educación para el trabajo y desarrollo humano-ETDH que forman para el segmento de educación en arte y cultura en los departamentos que cuentan con oferta educativa para el sector</t>
  </si>
  <si>
    <t>Programas de educación para el trabajo y desarrollo humano-ETDH que forman para el segmento de la industria editorial en los departamentos que cuentan con oferta educativa para el sector</t>
  </si>
  <si>
    <t>Programas de educación para el trabajo y desarrollo humano-ETDH que forman para el segmento de la industria fonográfica en los departamentos que cuentan con oferta educativa para el sector</t>
  </si>
  <si>
    <t>Programas de educción para el trabajo y desarrollo humano-ETDH que forman para el segmento de la industria audiovisual en los departamentos que cuentan con oferta educativa para el sector</t>
  </si>
  <si>
    <t>Programas de educación para el trabajo y desarrollo humano-ETDH que forman para la subcategoría de medios digitales y software en los departamentos que cuentan con oferta educativa para el sector</t>
  </si>
  <si>
    <t>Programas de educación para el trabajo y desarrollo humano-ETDH que forman para la subcategoría de Diseño en los departamentos que cuentan con oferta educativa para el sector</t>
  </si>
  <si>
    <t>Programas de educación  para el trabajo y desarrollo humano-ETDH que forman para la subcategoría de publicidad en los departamentos que cuentan con oferta educativa para el sector</t>
  </si>
  <si>
    <t>Programas de educación superior que forman para el segmento de artes visuales en los departamentos que cuentan con oferta educativa para el sector</t>
  </si>
  <si>
    <t>Sistema Nacional de Información de la Educación Superior-SNIES</t>
  </si>
  <si>
    <t>Programas de educción superior que forman para el segmento de las artes escénicas en los departamentos que cuentan con oferta educativa para el sector</t>
  </si>
  <si>
    <t>Programas de educción superior que forman para el segmento de turismo y patrimonio en los departamentos que cuentan con oferta educativa para el sector</t>
  </si>
  <si>
    <t>Programas de educción superior que forman para el segmento de educación en arte y cultura en los departamentos que cuentan con oferta educativa para el sector</t>
  </si>
  <si>
    <t>Programas de educación superior que forman para el segmento de la industria editorial en los departamentos que cuentan con oferta educativa para el sector</t>
  </si>
  <si>
    <t>Programas de educción superior que forman para el segmento de la industria fonográfica en los departamentos que cuentan con oferta educativa para el sector</t>
  </si>
  <si>
    <t>Programas de educción superior que forman para el segmento de la industria audiovisual en los departamentos que cuentan con oferta educativa para el sector</t>
  </si>
  <si>
    <t>Programas de educación superior que forman para el segmento de medios digitales y software en los departamentos que cuentan con oferta educativa para el sector</t>
  </si>
  <si>
    <t>Programas de educación superior que forman para el segmento de diseño en los departamentos que cuentan con oferta educativa para el sector</t>
  </si>
  <si>
    <t>Programas de educación superior que forman para el segmento de publicidad en los departamentos que cuentan con oferta educativa para el sector</t>
  </si>
  <si>
    <t>Solicitudes de registro de obras actos y contratos</t>
  </si>
  <si>
    <t>Dirección Nacional de Derecho de Autor  - Indicadores de Gestión  -</t>
  </si>
  <si>
    <t>Dirección Nacional de Derechos de Autor</t>
  </si>
  <si>
    <t>Registros de obras actos y contratos realizados</t>
  </si>
  <si>
    <t>Medios de registro de obras actos y contratos</t>
  </si>
  <si>
    <t>Participación por categoría de registros de obras actos y contratos</t>
  </si>
  <si>
    <t>Distribución de registro de obras actos y contratos mensual</t>
  </si>
  <si>
    <t xml:space="preserve">Distribución de registro de obras actos y contratos  por Departamentos de Colombia </t>
  </si>
  <si>
    <t xml:space="preserve">Distribución del registro de obras actos y contratos por  categorías por Departamentos de Colombia </t>
  </si>
  <si>
    <t>Distribución del registro de obras actos y contratos realizados  por Colombianos residentes en el exterior</t>
  </si>
  <si>
    <t>Actividades de uso de internet para personas de 5 años y más</t>
  </si>
  <si>
    <t>Encuesta de Calidad de Vida</t>
  </si>
  <si>
    <t>DANE</t>
  </si>
  <si>
    <t>Exportaciones de Colombia, de los bienes relacionados con las actividades de la Economía Cultural, Creativa y de Saberes, según subpartida arancelaria</t>
  </si>
  <si>
    <t>Exportaciones</t>
  </si>
  <si>
    <t>Exportaciones de Colombia, de los bienes relacionados con las actividades de la Economía Cultural, Creativa y de Saberes, según departamento de origen</t>
  </si>
  <si>
    <t>Exportaciones de Colombia, de los bienes relacionados con las actividades de la Economía Cultural, Creativa y de Saberes, según país de destino</t>
  </si>
  <si>
    <t>Reporte Economía Cultural, Creativa y de Saberes</t>
  </si>
  <si>
    <t>Período de referencia: 2021 - 2022</t>
  </si>
  <si>
    <t>Departamento</t>
  </si>
  <si>
    <t>Cantidad de programas 2021</t>
  </si>
  <si>
    <t>%</t>
  </si>
  <si>
    <t>Cantidad de programas 2022</t>
  </si>
  <si>
    <t>Antioquia</t>
  </si>
  <si>
    <t>Atlántico</t>
  </si>
  <si>
    <t>Bogotá</t>
  </si>
  <si>
    <t>Bolívar</t>
  </si>
  <si>
    <t>Boyacá</t>
  </si>
  <si>
    <t>Caldas</t>
  </si>
  <si>
    <t>Cundinamarca</t>
  </si>
  <si>
    <t>Meta</t>
  </si>
  <si>
    <t>Risaralda</t>
  </si>
  <si>
    <t>Santander</t>
  </si>
  <si>
    <t>Sucre</t>
  </si>
  <si>
    <t>Valle del Cauca</t>
  </si>
  <si>
    <t>Total</t>
  </si>
  <si>
    <t>Fuente: Mincultura. Programas de EDTH que forman para las categorías de las industrias creativas y culturales por subsector</t>
  </si>
  <si>
    <t>Caquetá</t>
  </si>
  <si>
    <t>Casanare</t>
  </si>
  <si>
    <t>Cauca</t>
  </si>
  <si>
    <t>Cesar</t>
  </si>
  <si>
    <t xml:space="preserve">Choco </t>
  </si>
  <si>
    <t>Córdoba</t>
  </si>
  <si>
    <t>Huila</t>
  </si>
  <si>
    <t>Magdalena</t>
  </si>
  <si>
    <t>Nariño</t>
  </si>
  <si>
    <t>Norte de Santander</t>
  </si>
  <si>
    <t>Putumayo</t>
  </si>
  <si>
    <t>Quindío</t>
  </si>
  <si>
    <t xml:space="preserve">Risaralda </t>
  </si>
  <si>
    <t>Tolima</t>
  </si>
  <si>
    <t>Amazonas</t>
  </si>
  <si>
    <t>Arauca</t>
  </si>
  <si>
    <t>Guaviare</t>
  </si>
  <si>
    <t>La Guajira</t>
  </si>
  <si>
    <t>Vichada</t>
  </si>
  <si>
    <t>ANTIOQUIA</t>
  </si>
  <si>
    <t>ATLÁNTICO</t>
  </si>
  <si>
    <t>BOGOTÁ D.C.</t>
  </si>
  <si>
    <t>BOLÍVAR</t>
  </si>
  <si>
    <t>BOYACÁ</t>
  </si>
  <si>
    <t>CALDAS</t>
  </si>
  <si>
    <t>CASANARE</t>
  </si>
  <si>
    <t>CÓRDOBA</t>
  </si>
  <si>
    <t>CUNDINAMARCA</t>
  </si>
  <si>
    <t>LA GUAJIRA</t>
  </si>
  <si>
    <t>MAGDALENA</t>
  </si>
  <si>
    <t>META</t>
  </si>
  <si>
    <t>NARIÑO</t>
  </si>
  <si>
    <t>NORTE DE SANTANDER</t>
  </si>
  <si>
    <t>QUINDÍO</t>
  </si>
  <si>
    <t>SANTANDER</t>
  </si>
  <si>
    <t>TOLIMA</t>
  </si>
  <si>
    <t>VALLE DEL CAUCA</t>
  </si>
  <si>
    <t>Programas de educación para el trabajo y desarrollo humano-ETDH que forman para el segmento de la industria audiovisual en los departamentos que cuentan con oferta educativa para el sector</t>
  </si>
  <si>
    <t>Programas de educación para el trabajo y desarrollo humano-ETDH que forman para el segmento de medios digitales y software en los departamentos que cuentan con oferta educativa para el sector</t>
  </si>
  <si>
    <t>Choco</t>
  </si>
  <si>
    <t xml:space="preserve">Meta </t>
  </si>
  <si>
    <t>Programas de educación para el trabajo y desarrollo humano-ETDH que forman  para el segmento de diseño en los departamentos que cuentan con oferta educativa para el sector</t>
  </si>
  <si>
    <t>César</t>
  </si>
  <si>
    <t>Chocó</t>
  </si>
  <si>
    <t>Programas de educación para el trabajo y desarrollo humano-ETDH que forman para el segmento de publicidad en los departamentos que cuentan con oferta educativa para el sector</t>
  </si>
  <si>
    <t xml:space="preserve">Magdalena </t>
  </si>
  <si>
    <t>Reporte Economía Naranja</t>
  </si>
  <si>
    <t xml:space="preserve">Córdoba </t>
  </si>
  <si>
    <t>Fuente: Mincultura. Programas de educación superior que forman para las categorías las industrias creativas y culturales por subsector</t>
  </si>
  <si>
    <t>Archipiélago de San Andrés, Providencia y Santa Catalina</t>
  </si>
  <si>
    <t xml:space="preserve">Quindío </t>
  </si>
  <si>
    <t>Sin Registro</t>
  </si>
  <si>
    <t>Programas de educción superior que forman para el segmento de patrimonio y Turismo Cultural en los departamentos que cuentan con oferta educativa para el sector</t>
  </si>
  <si>
    <t xml:space="preserve">Amazonas </t>
  </si>
  <si>
    <t>La guajira</t>
  </si>
  <si>
    <t>Valle Del Cauca</t>
  </si>
  <si>
    <t xml:space="preserve">Putumayo </t>
  </si>
  <si>
    <t>Programas de educción superior que forman para el segmento de Medios Digitales y Software en los departamentos que cuentan con oferta educativa para el sector</t>
  </si>
  <si>
    <t>Guainía</t>
  </si>
  <si>
    <t>Periodo comprendido entre el año 2014 al año 2022</t>
  </si>
  <si>
    <t>Año</t>
  </si>
  <si>
    <t>Solicitud</t>
  </si>
  <si>
    <t xml:space="preserve"> </t>
  </si>
  <si>
    <t xml:space="preserve">Fuente:   DNDA </t>
  </si>
  <si>
    <t>Cantidad</t>
  </si>
  <si>
    <t>Medio de Registro de obras actos y contratos</t>
  </si>
  <si>
    <t>Físico</t>
  </si>
  <si>
    <t>Línea</t>
  </si>
  <si>
    <t>Móvil</t>
  </si>
  <si>
    <t>AÑO</t>
  </si>
  <si>
    <t>CATEGORÍA</t>
  </si>
  <si>
    <t>Contratos y demás actos</t>
  </si>
  <si>
    <t>Fonogramas</t>
  </si>
  <si>
    <t>Artísticas</t>
  </si>
  <si>
    <t>App Artísticas</t>
  </si>
  <si>
    <t>Audiovisuales</t>
  </si>
  <si>
    <t>App Audiovisuales</t>
  </si>
  <si>
    <t>Literarias editadas</t>
  </si>
  <si>
    <t>Literarias inéditas</t>
  </si>
  <si>
    <t>Musicales</t>
  </si>
  <si>
    <t>Soporte Lógico</t>
  </si>
  <si>
    <t>TOTAL REGISTROS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</si>
  <si>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</si>
  <si>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</si>
  <si>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</si>
  <si>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</si>
  <si>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</si>
  <si>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</si>
  <si>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</si>
  <si>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</si>
  <si>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</si>
  <si>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</si>
  <si>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</si>
  <si>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</si>
  <si>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</si>
  <si>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Distribución de registro de obras actos y contratos por Departamentos de Colombia</t>
  </si>
  <si>
    <t>Período comprendido entre el año 2014 al año 2022</t>
  </si>
  <si>
    <t>DEPARTAMENTOS</t>
  </si>
  <si>
    <t>AMAZONAS</t>
  </si>
  <si>
    <t>ARAUCA</t>
  </si>
  <si>
    <t>CAQUETÁ</t>
  </si>
  <si>
    <t>CAUCA</t>
  </si>
  <si>
    <t>CESAR</t>
  </si>
  <si>
    <t>CHOCO</t>
  </si>
  <si>
    <t>GUAJIRA</t>
  </si>
  <si>
    <t>GUAVIARE</t>
  </si>
  <si>
    <t>HUILA</t>
  </si>
  <si>
    <t>PUTUMAYO</t>
  </si>
  <si>
    <t>RISARALDA</t>
  </si>
  <si>
    <t>SAN ANDRÉS ISLAS</t>
  </si>
  <si>
    <t>SUCRE</t>
  </si>
  <si>
    <t>VAUPÉS</t>
  </si>
  <si>
    <t>VICHADA</t>
  </si>
  <si>
    <t>GUAINÍA</t>
  </si>
  <si>
    <t xml:space="preserve">Distribución de registros de obras actos y contratos por categorías por departamentos de Colombia </t>
  </si>
  <si>
    <t>Periodo comprendido entre el año 2014 al año 2021</t>
  </si>
  <si>
    <t>AÑO 2014</t>
  </si>
  <si>
    <t>AÑO 2015</t>
  </si>
  <si>
    <t>AÑO 2017</t>
  </si>
  <si>
    <t>AÑO 2018</t>
  </si>
  <si>
    <t>AÑO 2019</t>
  </si>
  <si>
    <t>AÑO 2022</t>
  </si>
  <si>
    <t>AÑO 2016</t>
  </si>
  <si>
    <t>AÑO 2020</t>
  </si>
  <si>
    <t>AÑO 2021</t>
  </si>
  <si>
    <t>FONOGRAMAS</t>
  </si>
  <si>
    <t>LITERARIA INÉDITA</t>
  </si>
  <si>
    <t>MUSICAL</t>
  </si>
  <si>
    <t>ACTOS Y CONTRATOS</t>
  </si>
  <si>
    <t>ARTÍSTICA</t>
  </si>
  <si>
    <t>AUDIOVISUAL</t>
  </si>
  <si>
    <t>LITERARIA EDITADA</t>
  </si>
  <si>
    <t>SOPORTE LÓGICO</t>
  </si>
  <si>
    <t>TOTAL</t>
  </si>
  <si>
    <t xml:space="preserve"> SOPORTE LÓGICO</t>
  </si>
  <si>
    <t xml:space="preserve">  ARTÍSTICA</t>
  </si>
  <si>
    <t xml:space="preserve">  LITERARIA INÉDITA</t>
  </si>
  <si>
    <t xml:space="preserve">  MUSICAL</t>
  </si>
  <si>
    <t xml:space="preserve"> ACTOS Y CONTRATOS</t>
  </si>
  <si>
    <t xml:space="preserve"> AUDIOVISUAL</t>
  </si>
  <si>
    <t xml:space="preserve">  LITERARIA EDITADA</t>
  </si>
  <si>
    <t xml:space="preserve">  SOPORTE LÓGICO</t>
  </si>
  <si>
    <t>ACTOS  Y CONTRATOS</t>
  </si>
  <si>
    <t xml:space="preserve"> LITERARIA EDITADA</t>
  </si>
  <si>
    <t xml:space="preserve">  FONOGRAMAS</t>
  </si>
  <si>
    <t xml:space="preserve">  AUDIOVISUAL</t>
  </si>
  <si>
    <t xml:space="preserve">   LITERARIA EDITADA</t>
  </si>
  <si>
    <t xml:space="preserve">  ACTOS Y CONTRATOS</t>
  </si>
  <si>
    <t>Distribución  de registros de obras actos y contratos realizados por Colombianos residentes en el exterior</t>
  </si>
  <si>
    <t>PAÍS</t>
  </si>
  <si>
    <t>AUSTRALIA</t>
  </si>
  <si>
    <t>ESTADOS UNIDOS</t>
  </si>
  <si>
    <t>CANADÁ</t>
  </si>
  <si>
    <t xml:space="preserve">ESTADOS UNIDOS </t>
  </si>
  <si>
    <t>FRANCIA</t>
  </si>
  <si>
    <t>CHILE</t>
  </si>
  <si>
    <t>ESPAÑA</t>
  </si>
  <si>
    <t>ARGENTINA</t>
  </si>
  <si>
    <t>VENEZUELA</t>
  </si>
  <si>
    <t>ESTADOS UNIDOS DE AMÉRICA</t>
  </si>
  <si>
    <t xml:space="preserve">FRANCIA </t>
  </si>
  <si>
    <t>ECUADOR</t>
  </si>
  <si>
    <t>CAMERÚN</t>
  </si>
  <si>
    <t>MÉXICO</t>
  </si>
  <si>
    <t>GUATEMALA</t>
  </si>
  <si>
    <t>ALEMANIA</t>
  </si>
  <si>
    <t>REINO UNIDO</t>
  </si>
  <si>
    <t>GRANADA</t>
  </si>
  <si>
    <t>COSTA RICA</t>
  </si>
  <si>
    <t>BRASIL</t>
  </si>
  <si>
    <t>PANAMÁ</t>
  </si>
  <si>
    <t>SUIZA</t>
  </si>
  <si>
    <t>BÉLGICA</t>
  </si>
  <si>
    <t>PARAGUAY</t>
  </si>
  <si>
    <t>TAILANDIA</t>
  </si>
  <si>
    <t>JAMAICA</t>
  </si>
  <si>
    <t>CATAR</t>
  </si>
  <si>
    <t>INGLATERRA</t>
  </si>
  <si>
    <t>ITALIA</t>
  </si>
  <si>
    <t>POLONIA</t>
  </si>
  <si>
    <t>PERÚ</t>
  </si>
  <si>
    <t>BOLIVIA</t>
  </si>
  <si>
    <t>ESTONIA</t>
  </si>
  <si>
    <t>CHINA</t>
  </si>
  <si>
    <t>PAÍSES BAJOS</t>
  </si>
  <si>
    <t>AUSTRIA</t>
  </si>
  <si>
    <t>SUECIA</t>
  </si>
  <si>
    <t>URUGUAY</t>
  </si>
  <si>
    <t>PORTUGAL</t>
  </si>
  <si>
    <t>FINLANDIA</t>
  </si>
  <si>
    <t>REPÚBLICA DOMINICANA</t>
  </si>
  <si>
    <t>FRANCIA METROPOLITANA</t>
  </si>
  <si>
    <t>SINGAPUR</t>
  </si>
  <si>
    <t>CUBA</t>
  </si>
  <si>
    <t>COMOROS</t>
  </si>
  <si>
    <t>ISRAEL</t>
  </si>
  <si>
    <t>JAPÓN</t>
  </si>
  <si>
    <t>GRECIA</t>
  </si>
  <si>
    <t>REPÚBLICA CHECA</t>
  </si>
  <si>
    <t xml:space="preserve">BOSNIA </t>
  </si>
  <si>
    <t>ARUBA</t>
  </si>
  <si>
    <t>SANTA ELENA</t>
  </si>
  <si>
    <t>NUEVA ZELANDIA</t>
  </si>
  <si>
    <t>RUSIA</t>
  </si>
  <si>
    <t>EMIRATOS ÁRABES UNIDOS</t>
  </si>
  <si>
    <t>NICARAGUA</t>
  </si>
  <si>
    <t>HONG KONG</t>
  </si>
  <si>
    <t>BOSNIA</t>
  </si>
  <si>
    <t>COREA REPÚBLICA DE</t>
  </si>
  <si>
    <t>DINAMARCA</t>
  </si>
  <si>
    <t>IRLANDA</t>
  </si>
  <si>
    <t xml:space="preserve">EMIRATOS ÁRABES </t>
  </si>
  <si>
    <t>PUERTO RICO</t>
  </si>
  <si>
    <t>LUXEMBURGO</t>
  </si>
  <si>
    <t>NORUEGA</t>
  </si>
  <si>
    <t>HONDURAS</t>
  </si>
  <si>
    <t>RUMANIA</t>
  </si>
  <si>
    <t>LIECHTENSTEIN</t>
  </si>
  <si>
    <t>Fuente:   DNDA</t>
  </si>
  <si>
    <t>Dominio</t>
  </si>
  <si>
    <t>Total personas de 5 años o más que usaron internet (miles)</t>
  </si>
  <si>
    <t>Actividad de uso de internet</t>
  </si>
  <si>
    <t>Redes sociales de internet</t>
  </si>
  <si>
    <t>Consultar medios de comunicación (televisión, radio, periódicos, revistas, medios digitales, etc.,)</t>
  </si>
  <si>
    <t>Ver televisión, videos, películas u otro contenido audiovisual para entretenimiento</t>
  </si>
  <si>
    <t>Descargar software, imágenes, juegos, música o jugar en línea</t>
  </si>
  <si>
    <t>Total (miles)</t>
  </si>
  <si>
    <t>Cabecera</t>
  </si>
  <si>
    <t>Centros poblados y rural disperso</t>
  </si>
  <si>
    <t xml:space="preserve">Fuente: DANE - ECV </t>
  </si>
  <si>
    <t>Exportaciones de Colombia, de los bienes relacionados con las actividades de la Economía Cultural y Creativa (inclusión total), según subpartida arancelaria</t>
  </si>
  <si>
    <t>Total nacional</t>
  </si>
  <si>
    <r>
      <t>(2019 - 2023)</t>
    </r>
    <r>
      <rPr>
        <b/>
        <vertAlign val="superscript"/>
        <sz val="10"/>
        <rFont val="Segoe UI"/>
        <family val="2"/>
      </rPr>
      <t>p</t>
    </r>
  </si>
  <si>
    <t>Área</t>
  </si>
  <si>
    <t>Subpartida arancelaria</t>
  </si>
  <si>
    <t>Descripción</t>
  </si>
  <si>
    <t>Enero-agosto</t>
  </si>
  <si>
    <t>2019p</t>
  </si>
  <si>
    <t>2022p</t>
  </si>
  <si>
    <t>2023p</t>
  </si>
  <si>
    <t>Variación 2023/2022 (%)</t>
  </si>
  <si>
    <t>Variación 2023/2019 (%)</t>
  </si>
  <si>
    <t>Contribución a la variación (pp)</t>
  </si>
  <si>
    <t>Dólares FOB</t>
  </si>
  <si>
    <t xml:space="preserve">Industrias culturales </t>
  </si>
  <si>
    <t>Los demás libros, folletos e impresos similares.</t>
  </si>
  <si>
    <t>Impresos publicitarios, catálogos comerciales y similares.</t>
  </si>
  <si>
    <t>Los demás diarios y publicaciones periódicas, impresos, incluso ilustrados o con publicidad.</t>
  </si>
  <si>
    <t>Los demás libros, folletos e impresos similares, en hojas sueltas, incluso plegadas.</t>
  </si>
  <si>
    <t>Horóscopos, fotonovelas, tiras cómicas o historietas, impresos, incluso ilustrados o con publicidad.</t>
  </si>
  <si>
    <t>Diccionarios y enciclopedias, incluso en fascículos.</t>
  </si>
  <si>
    <t>Demás subpartidas</t>
  </si>
  <si>
    <t>Creaciones funcionales</t>
  </si>
  <si>
    <t>Globos de látex de caucho natural.</t>
  </si>
  <si>
    <t>Los demás artículos para juegos de sociedad, incluidos los juegos con motor o mecanismo, billares , mesas especiales para juegos de casino y juegos de bolos automáticos ("bowlings").</t>
  </si>
  <si>
    <t>Los demás juegos activados con monedas, billetes, tarjetas, fichas o cualquier otro medio de pago, excepto los juegos de bolos automáticos («bowlings»), de suerte, envite y azar, uniposicionales (un solo jugador).</t>
  </si>
  <si>
    <t>*</t>
  </si>
  <si>
    <t>Los demás juguetes que representen animales o seres no humanos.</t>
  </si>
  <si>
    <t>Muñecas o muñecos, incluso vestidos.</t>
  </si>
  <si>
    <t>Artes y patrimonio</t>
  </si>
  <si>
    <t>Pinturas y dibujos de hasta 100 años de antigüedad</t>
  </si>
  <si>
    <t>**</t>
  </si>
  <si>
    <t>Las demás obras originales de estatuaria o escultura, de cualquier material, de hasta 100 años de antigüedad</t>
  </si>
  <si>
    <t>Collages y cuadros similares de hasta 100 años de antigüedad</t>
  </si>
  <si>
    <t>Pinturas y dibujos de más de 100 años de antigüedad</t>
  </si>
  <si>
    <t xml:space="preserve">Fuente:  DANE - DIAN </t>
  </si>
  <si>
    <t>p: Cifra preliminar</t>
  </si>
  <si>
    <t>* Variación superior a 500%</t>
  </si>
  <si>
    <t xml:space="preserve">** No puede calcularse variación por no registrarse valor en el periodo base. </t>
  </si>
  <si>
    <t>Exportaciones de Colombia, de los bienes relacionados con las actividades de la Economía Cultural y Creativa, según departamento de origen</t>
  </si>
  <si>
    <t>Enero - agosto</t>
  </si>
  <si>
    <t>(2019 - 2023)</t>
  </si>
  <si>
    <t>Inclusión parcial</t>
  </si>
  <si>
    <t>Inclusión total</t>
  </si>
  <si>
    <t>Bogotá, D. C.</t>
  </si>
  <si>
    <t>Demás</t>
  </si>
  <si>
    <t>Exportaciones de Colombia, de los bienes relacionados con las actividades de la Economía Cultural y Creativa, según país de destino</t>
  </si>
  <si>
    <t>País de destino</t>
  </si>
  <si>
    <t>Ecuador</t>
  </si>
  <si>
    <t>Brasil</t>
  </si>
  <si>
    <t>Costa Rica</t>
  </si>
  <si>
    <t>Puerto Rico</t>
  </si>
  <si>
    <t>Chile</t>
  </si>
  <si>
    <t>Honduras</t>
  </si>
  <si>
    <t>Bolivia</t>
  </si>
  <si>
    <t>Trinidad y Tobago</t>
  </si>
  <si>
    <t>Haití</t>
  </si>
  <si>
    <t>Costa de Marfil</t>
  </si>
  <si>
    <t>Hong Kong</t>
  </si>
  <si>
    <t>Japón</t>
  </si>
  <si>
    <t>Estados Unidos</t>
  </si>
  <si>
    <t>Perú</t>
  </si>
  <si>
    <t>Israel</t>
  </si>
  <si>
    <t>Italia</t>
  </si>
  <si>
    <t>Panamá</t>
  </si>
  <si>
    <t>Alemania</t>
  </si>
  <si>
    <t>Reino Unido</t>
  </si>
  <si>
    <t>España</t>
  </si>
  <si>
    <t>Egipto</t>
  </si>
  <si>
    <t>Suiza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</si>
</sst>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%"/>
    <numFmt numFmtId="166" formatCode="0.0"/>
    <numFmt numFmtId="167" formatCode="0_)"/>
    <numFmt numFmtId="168" formatCode="_-* #,##0.00\ _€_-;\-* #,##0.00\ _€_-;_-* &quot;-&quot;??\ _€_-;_-@_-"/>
    <numFmt numFmtId="169" formatCode="_-* #,##0.0\ _€_-;\-* #,##0.0\ _€_-;_-* &quot;-&quot;??\ _€_-;_-@_-"/>
    <numFmt numFmtId="170" formatCode="_-&quot;$&quot;\ * #,##0.00_-;\-&quot;$&quot;\ * #,##0.00_-;_-&quot;$&quot;\ * &quot;-&quot;??_-;_-@_-"/>
  </numFmts>
  <fonts count="36">
    <font>
      <sz val="11"/>
      <color indexed="8"/>
      <name val="Calibri"/>
    </font>
    <font>
      <sz val="12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11"/>
      <color rgb="FF000000"/>
      <name val="Helvetica"/>
      <family val="2"/>
      <scheme val="minor"/>
    </font>
    <font>
      <b/>
      <sz val="9"/>
      <color theme="1"/>
      <name val="Segoe UI"/>
      <family val="2"/>
    </font>
    <font>
      <sz val="11"/>
      <name val="Segoe UI"/>
      <family val="2"/>
    </font>
    <font>
      <sz val="11"/>
      <name val="Calibri"/>
      <family val="2"/>
    </font>
    <font>
      <sz val="11"/>
      <color theme="1"/>
      <name val="Helvetica"/>
      <family val="2"/>
      <scheme val="minor"/>
    </font>
    <font>
      <sz val="9"/>
      <color theme="1"/>
      <name val="Segoe UI"/>
      <family val="2"/>
    </font>
    <font>
      <b/>
      <sz val="14"/>
      <color theme="0"/>
      <name val="Segoe UI"/>
      <family val="2"/>
    </font>
    <font>
      <sz val="9"/>
      <color theme="1"/>
      <name val="Segoe UI"/>
    </font>
    <font>
      <b/>
      <sz val="9"/>
      <color theme="1"/>
      <name val="Segoe UI"/>
    </font>
    <font>
      <b/>
      <sz val="11"/>
      <color theme="1"/>
      <name val="Helvetica"/>
      <family val="2"/>
      <scheme val="minor"/>
    </font>
    <font>
      <b/>
      <sz val="9"/>
      <name val="Segoe UI"/>
      <family val="2"/>
    </font>
    <font>
      <u/>
      <sz val="11"/>
      <color theme="10"/>
      <name val="Helvetica"/>
      <family val="2"/>
      <scheme val="minor"/>
    </font>
    <font>
      <u/>
      <sz val="9"/>
      <color theme="10"/>
      <name val="Segoe UI"/>
      <family val="2"/>
    </font>
    <font>
      <sz val="11"/>
      <color theme="1"/>
      <name val="Segoe UI"/>
      <family val="2"/>
    </font>
    <font>
      <b/>
      <sz val="10"/>
      <color theme="1"/>
      <name val="Arial"/>
      <family val="2"/>
    </font>
    <font>
      <sz val="9"/>
      <name val="Segoe U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0"/>
      <name val="Arial"/>
      <family val="2"/>
    </font>
    <font>
      <b/>
      <vertAlign val="superscript"/>
      <sz val="10"/>
      <name val="Segoe UI"/>
      <family val="2"/>
    </font>
    <font>
      <sz val="8"/>
      <name val="Segoe UI"/>
      <family val="2"/>
    </font>
    <font>
      <b/>
      <sz val="9"/>
      <name val="Helvetica"/>
      <family val="2"/>
      <scheme val="minor"/>
    </font>
    <font>
      <b/>
      <sz val="9"/>
      <color theme="0"/>
      <name val="Helvetica"/>
      <family val="2"/>
      <scheme val="minor"/>
    </font>
    <font>
      <b/>
      <sz val="9"/>
      <color theme="1"/>
      <name val="Helvetica"/>
      <family val="2"/>
      <scheme val="minor"/>
    </font>
    <font>
      <sz val="11"/>
      <color theme="1"/>
      <name val="Arial"/>
      <family val="2"/>
    </font>
    <font>
      <sz val="11"/>
      <color indexed="8"/>
      <name val="Segoe UI"/>
    </font>
    <font>
      <b/>
      <sz val="11"/>
      <color indexed="9"/>
      <name val="Segoe UI"/>
    </font>
    <font>
      <b/>
      <sz val="11"/>
      <color indexed="8"/>
      <name val="Segoe UI"/>
    </font>
    <font>
      <u/>
      <sz val="11"/>
      <color theme="10"/>
      <name val="Segoe UI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/>
        <bgColor theme="0" tint="-0.14999847407452621"/>
      </patternFill>
    </fill>
  </fills>
  <borders count="6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15"/>
      </top>
      <bottom style="thin">
        <color indexed="8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13"/>
      </top>
      <bottom style="thin">
        <color indexed="13"/>
      </bottom>
      <diagonal/>
    </border>
  </borders>
  <cellStyleXfs count="15">
    <xf numFmtId="0" fontId="0" fillId="0" borderId="0" applyNumberFormat="0" applyFill="0" applyBorder="0" applyProtection="0"/>
    <xf numFmtId="0" fontId="6" fillId="0" borderId="6"/>
    <xf numFmtId="0" fontId="10" fillId="0" borderId="6"/>
    <xf numFmtId="9" fontId="10" fillId="0" borderId="6" applyFont="0" applyFill="0" applyBorder="0" applyAlignment="0" applyProtection="0"/>
    <xf numFmtId="0" fontId="2" fillId="0" borderId="6"/>
    <xf numFmtId="9" fontId="2" fillId="0" borderId="6" applyFont="0" applyFill="0" applyBorder="0" applyAlignment="0" applyProtection="0"/>
    <xf numFmtId="0" fontId="17" fillId="0" borderId="6" applyNumberFormat="0" applyFill="0" applyBorder="0" applyAlignment="0" applyProtection="0"/>
    <xf numFmtId="0" fontId="24" fillId="0" borderId="6"/>
    <xf numFmtId="168" fontId="10" fillId="0" borderId="6" applyFont="0" applyFill="0" applyBorder="0" applyAlignment="0" applyProtection="0"/>
    <xf numFmtId="164" fontId="10" fillId="0" borderId="6" applyFont="0" applyFill="0" applyBorder="0" applyAlignment="0" applyProtection="0"/>
    <xf numFmtId="0" fontId="30" fillId="0" borderId="6"/>
    <xf numFmtId="170" fontId="10" fillId="0" borderId="6" applyFont="0" applyFill="0" applyBorder="0" applyAlignment="0" applyProtection="0"/>
    <xf numFmtId="0" fontId="1" fillId="0" borderId="6"/>
    <xf numFmtId="9" fontId="1" fillId="0" borderId="6" applyFont="0" applyFill="0" applyBorder="0" applyAlignment="0" applyProtection="0"/>
    <xf numFmtId="0" fontId="35" fillId="0" borderId="6"/>
  </cellStyleXfs>
  <cellXfs count="359">
    <xf numFmtId="0" fontId="0" fillId="0" borderId="0" xfId="0"/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8" fillId="0" borderId="6" xfId="1" applyFont="1"/>
    <xf numFmtId="0" fontId="9" fillId="0" borderId="6" xfId="1" applyFont="1"/>
    <xf numFmtId="0" fontId="11" fillId="0" borderId="6" xfId="2" applyFont="1" applyProtection="1">
      <protection locked="0"/>
    </xf>
    <xf numFmtId="0" fontId="13" fillId="4" borderId="14" xfId="1" applyFont="1" applyFill="1" applyBorder="1" applyAlignment="1">
      <alignment horizontal="left" vertical="center" wrapText="1"/>
    </xf>
    <xf numFmtId="0" fontId="13" fillId="4" borderId="14" xfId="1" applyFont="1" applyFill="1" applyBorder="1" applyAlignment="1">
      <alignment horizontal="center" vertical="center" wrapText="1"/>
    </xf>
    <xf numFmtId="165" fontId="13" fillId="4" borderId="14" xfId="3" applyNumberFormat="1" applyFont="1" applyFill="1" applyBorder="1" applyAlignment="1">
      <alignment horizontal="center" vertical="center" wrapText="1"/>
    </xf>
    <xf numFmtId="0" fontId="11" fillId="0" borderId="14" xfId="2" applyFont="1" applyBorder="1" applyAlignment="1" applyProtection="1">
      <alignment horizontal="center" vertical="center"/>
      <protection locked="0"/>
    </xf>
    <xf numFmtId="10" fontId="11" fillId="0" borderId="14" xfId="3" applyNumberFormat="1" applyFont="1" applyBorder="1" applyAlignment="1" applyProtection="1">
      <alignment horizontal="center" vertical="center"/>
      <protection locked="0"/>
    </xf>
    <xf numFmtId="0" fontId="11" fillId="4" borderId="14" xfId="1" applyFont="1" applyFill="1" applyBorder="1" applyAlignment="1">
      <alignment horizontal="left" vertical="center" wrapText="1"/>
    </xf>
    <xf numFmtId="165" fontId="11" fillId="0" borderId="14" xfId="2" applyNumberFormat="1" applyFont="1" applyBorder="1" applyAlignment="1" applyProtection="1">
      <alignment horizontal="center"/>
      <protection locked="0"/>
    </xf>
    <xf numFmtId="0" fontId="10" fillId="0" borderId="6" xfId="2" applyProtection="1">
      <protection locked="0"/>
    </xf>
    <xf numFmtId="0" fontId="14" fillId="4" borderId="14" xfId="1" applyFont="1" applyFill="1" applyBorder="1" applyAlignment="1">
      <alignment horizontal="left" vertical="center" wrapText="1"/>
    </xf>
    <xf numFmtId="0" fontId="15" fillId="0" borderId="14" xfId="2" applyFont="1" applyBorder="1" applyAlignment="1" applyProtection="1">
      <alignment horizontal="center" vertical="center"/>
      <protection locked="0"/>
    </xf>
    <xf numFmtId="10" fontId="15" fillId="0" borderId="14" xfId="2" applyNumberFormat="1" applyFont="1" applyBorder="1" applyAlignment="1" applyProtection="1">
      <alignment horizontal="center" vertical="center"/>
      <protection locked="0"/>
    </xf>
    <xf numFmtId="0" fontId="16" fillId="0" borderId="6" xfId="1" applyFont="1"/>
    <xf numFmtId="10" fontId="13" fillId="4" borderId="14" xfId="3" applyNumberFormat="1" applyFont="1" applyFill="1" applyBorder="1" applyAlignment="1">
      <alignment horizontal="center" vertical="center" wrapText="1"/>
    </xf>
    <xf numFmtId="9" fontId="15" fillId="0" borderId="14" xfId="2" applyNumberFormat="1" applyFont="1" applyBorder="1" applyAlignment="1" applyProtection="1">
      <alignment horizontal="center" vertical="center"/>
      <protection locked="0"/>
    </xf>
    <xf numFmtId="0" fontId="10" fillId="0" borderId="6" xfId="2" applyAlignment="1" applyProtection="1">
      <alignment horizontal="center"/>
      <protection locked="0"/>
    </xf>
    <xf numFmtId="0" fontId="13" fillId="0" borderId="14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center" vertical="center" wrapText="1"/>
    </xf>
    <xf numFmtId="0" fontId="10" fillId="0" borderId="6" xfId="2"/>
    <xf numFmtId="0" fontId="7" fillId="0" borderId="14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165" fontId="7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14" xfId="2" applyFont="1" applyBorder="1" applyAlignment="1" applyProtection="1">
      <alignment horizontal="center"/>
      <protection locked="0"/>
    </xf>
    <xf numFmtId="10" fontId="7" fillId="0" borderId="14" xfId="2" applyNumberFormat="1" applyFont="1" applyBorder="1" applyAlignment="1" applyProtection="1">
      <alignment horizontal="center"/>
      <protection locked="0"/>
    </xf>
    <xf numFmtId="0" fontId="10" fillId="0" borderId="14" xfId="2" applyBorder="1" applyProtection="1">
      <protection locked="0"/>
    </xf>
    <xf numFmtId="9" fontId="15" fillId="0" borderId="14" xfId="2" applyNumberFormat="1" applyFont="1" applyBorder="1" applyAlignment="1" applyProtection="1">
      <alignment horizontal="center"/>
      <protection locked="0"/>
    </xf>
    <xf numFmtId="0" fontId="18" fillId="4" borderId="16" xfId="6" applyFont="1" applyFill="1" applyBorder="1" applyAlignment="1">
      <alignment wrapText="1"/>
    </xf>
    <xf numFmtId="0" fontId="7" fillId="5" borderId="6" xfId="2" applyFont="1" applyFill="1" applyProtection="1">
      <protection locked="0"/>
    </xf>
    <xf numFmtId="0" fontId="7" fillId="5" borderId="17" xfId="2" applyFont="1" applyFill="1" applyBorder="1" applyProtection="1">
      <protection locked="0"/>
    </xf>
    <xf numFmtId="0" fontId="7" fillId="4" borderId="18" xfId="2" applyFont="1" applyFill="1" applyBorder="1" applyAlignment="1">
      <alignment horizontal="center" vertical="center" wrapText="1"/>
    </xf>
    <xf numFmtId="0" fontId="11" fillId="4" borderId="6" xfId="2" applyFont="1" applyFill="1" applyAlignment="1" applyProtection="1">
      <alignment horizontal="center" vertical="center"/>
      <protection locked="0"/>
    </xf>
    <xf numFmtId="0" fontId="11" fillId="4" borderId="18" xfId="2" applyFont="1" applyFill="1" applyBorder="1" applyAlignment="1">
      <alignment horizontal="left" vertical="top" wrapText="1"/>
    </xf>
    <xf numFmtId="0" fontId="11" fillId="4" borderId="6" xfId="2" applyFont="1" applyFill="1" applyAlignment="1" applyProtection="1">
      <alignment horizontal="left" vertical="top"/>
      <protection locked="0"/>
    </xf>
    <xf numFmtId="0" fontId="7" fillId="4" borderId="18" xfId="2" applyFont="1" applyFill="1" applyBorder="1" applyAlignment="1">
      <alignment horizontal="center" vertical="top" wrapText="1"/>
    </xf>
    <xf numFmtId="0" fontId="7" fillId="4" borderId="18" xfId="2" applyFont="1" applyFill="1" applyBorder="1" applyAlignment="1">
      <alignment horizontal="center" wrapText="1"/>
    </xf>
    <xf numFmtId="0" fontId="12" fillId="6" borderId="6" xfId="2" applyFont="1" applyFill="1" applyAlignment="1" applyProtection="1">
      <alignment horizontal="left" vertical="center" wrapText="1" indent="1"/>
      <protection locked="0"/>
    </xf>
    <xf numFmtId="0" fontId="20" fillId="4" borderId="6" xfId="2" applyFont="1" applyFill="1" applyAlignment="1">
      <alignment wrapText="1"/>
    </xf>
    <xf numFmtId="0" fontId="11" fillId="4" borderId="19" xfId="2" applyFont="1" applyFill="1" applyBorder="1" applyAlignment="1">
      <alignment wrapText="1"/>
    </xf>
    <xf numFmtId="0" fontId="11" fillId="4" borderId="20" xfId="2" applyFont="1" applyFill="1" applyBorder="1" applyAlignment="1">
      <alignment wrapText="1"/>
    </xf>
    <xf numFmtId="0" fontId="7" fillId="4" borderId="20" xfId="2" applyFont="1" applyFill="1" applyBorder="1" applyAlignment="1">
      <alignment wrapText="1"/>
    </xf>
    <xf numFmtId="0" fontId="7" fillId="4" borderId="20" xfId="2" applyFont="1" applyFill="1" applyBorder="1" applyAlignment="1">
      <alignment horizontal="center" wrapText="1"/>
    </xf>
    <xf numFmtId="0" fontId="7" fillId="4" borderId="21" xfId="2" applyFont="1" applyFill="1" applyBorder="1" applyAlignment="1">
      <alignment wrapText="1"/>
    </xf>
    <xf numFmtId="0" fontId="7" fillId="4" borderId="14" xfId="2" applyFont="1" applyFill="1" applyBorder="1" applyAlignment="1">
      <alignment horizontal="center"/>
    </xf>
    <xf numFmtId="0" fontId="10" fillId="0" borderId="14" xfId="2" applyBorder="1" applyAlignment="1">
      <alignment horizontal="center"/>
    </xf>
    <xf numFmtId="0" fontId="11" fillId="4" borderId="14" xfId="2" applyFont="1" applyFill="1" applyBorder="1" applyAlignment="1">
      <alignment horizontal="left" vertical="top"/>
    </xf>
    <xf numFmtId="9" fontId="11" fillId="4" borderId="14" xfId="3" applyFont="1" applyFill="1" applyBorder="1" applyAlignment="1">
      <alignment horizontal="left" vertical="top"/>
    </xf>
    <xf numFmtId="0" fontId="11" fillId="7" borderId="14" xfId="2" applyFont="1" applyFill="1" applyBorder="1" applyAlignment="1">
      <alignment horizontal="left" vertical="top"/>
    </xf>
    <xf numFmtId="9" fontId="11" fillId="7" borderId="14" xfId="3" applyFont="1" applyFill="1" applyBorder="1" applyAlignment="1">
      <alignment horizontal="left" vertical="top"/>
    </xf>
    <xf numFmtId="9" fontId="11" fillId="7" borderId="21" xfId="3" applyFont="1" applyFill="1" applyBorder="1" applyAlignment="1">
      <alignment horizontal="left" vertical="top"/>
    </xf>
    <xf numFmtId="0" fontId="11" fillId="7" borderId="21" xfId="2" applyFont="1" applyFill="1" applyBorder="1" applyAlignment="1">
      <alignment horizontal="left" vertical="top"/>
    </xf>
    <xf numFmtId="9" fontId="0" fillId="0" borderId="14" xfId="3" applyFont="1" applyBorder="1" applyAlignment="1">
      <alignment horizontal="left"/>
    </xf>
    <xf numFmtId="9" fontId="11" fillId="4" borderId="21" xfId="3" applyFont="1" applyFill="1" applyBorder="1" applyAlignment="1">
      <alignment horizontal="left" vertical="top"/>
    </xf>
    <xf numFmtId="0" fontId="11" fillId="4" borderId="21" xfId="2" applyFont="1" applyFill="1" applyBorder="1" applyAlignment="1">
      <alignment horizontal="left" vertical="top"/>
    </xf>
    <xf numFmtId="0" fontId="11" fillId="4" borderId="14" xfId="2" quotePrefix="1" applyFont="1" applyFill="1" applyBorder="1" applyAlignment="1">
      <alignment horizontal="left" vertical="top"/>
    </xf>
    <xf numFmtId="0" fontId="16" fillId="4" borderId="14" xfId="2" applyFont="1" applyFill="1" applyBorder="1" applyAlignment="1">
      <alignment horizontal="center"/>
    </xf>
    <xf numFmtId="0" fontId="7" fillId="4" borderId="24" xfId="2" applyFont="1" applyFill="1" applyBorder="1" applyAlignment="1">
      <alignment horizontal="center"/>
    </xf>
    <xf numFmtId="9" fontId="7" fillId="4" borderId="24" xfId="2" applyNumberFormat="1" applyFont="1" applyFill="1" applyBorder="1" applyAlignment="1">
      <alignment horizontal="center"/>
    </xf>
    <xf numFmtId="9" fontId="15" fillId="0" borderId="14" xfId="2" applyNumberFormat="1" applyFont="1" applyBorder="1" applyAlignment="1">
      <alignment horizontal="center"/>
    </xf>
    <xf numFmtId="0" fontId="11" fillId="4" borderId="6" xfId="2" applyFont="1" applyFill="1"/>
    <xf numFmtId="0" fontId="11" fillId="4" borderId="19" xfId="2" applyFont="1" applyFill="1" applyBorder="1"/>
    <xf numFmtId="0" fontId="11" fillId="4" borderId="20" xfId="2" applyFont="1" applyFill="1" applyBorder="1"/>
    <xf numFmtId="0" fontId="7" fillId="4" borderId="20" xfId="2" applyFont="1" applyFill="1" applyBorder="1" applyAlignment="1">
      <alignment horizontal="center"/>
    </xf>
    <xf numFmtId="0" fontId="11" fillId="4" borderId="21" xfId="2" applyFont="1" applyFill="1" applyBorder="1"/>
    <xf numFmtId="0" fontId="11" fillId="4" borderId="14" xfId="2" applyFont="1" applyFill="1" applyBorder="1" applyAlignment="1">
      <alignment horizontal="center"/>
    </xf>
    <xf numFmtId="0" fontId="11" fillId="4" borderId="14" xfId="2" applyFont="1" applyFill="1" applyBorder="1"/>
    <xf numFmtId="0" fontId="11" fillId="7" borderId="14" xfId="2" applyFont="1" applyFill="1" applyBorder="1" applyAlignment="1">
      <alignment horizontal="left" vertical="center"/>
    </xf>
    <xf numFmtId="0" fontId="11" fillId="4" borderId="14" xfId="2" applyFont="1" applyFill="1" applyBorder="1" applyAlignment="1">
      <alignment horizontal="left" vertical="center"/>
    </xf>
    <xf numFmtId="0" fontId="11" fillId="4" borderId="13" xfId="2" applyFont="1" applyFill="1" applyBorder="1"/>
    <xf numFmtId="0" fontId="11" fillId="4" borderId="13" xfId="2" applyFont="1" applyFill="1" applyBorder="1" applyAlignment="1">
      <alignment horizontal="left" vertical="center"/>
    </xf>
    <xf numFmtId="0" fontId="11" fillId="4" borderId="25" xfId="2" applyFont="1" applyFill="1" applyBorder="1" applyAlignment="1">
      <alignment horizontal="left" vertical="center"/>
    </xf>
    <xf numFmtId="0" fontId="7" fillId="4" borderId="26" xfId="2" applyFont="1" applyFill="1" applyBorder="1" applyAlignment="1">
      <alignment horizontal="center"/>
    </xf>
    <xf numFmtId="0" fontId="7" fillId="4" borderId="27" xfId="2" applyFont="1" applyFill="1" applyBorder="1" applyAlignment="1">
      <alignment horizontal="center"/>
    </xf>
    <xf numFmtId="0" fontId="7" fillId="4" borderId="28" xfId="2" applyFont="1" applyFill="1" applyBorder="1" applyAlignment="1">
      <alignment horizontal="center"/>
    </xf>
    <xf numFmtId="0" fontId="11" fillId="0" borderId="14" xfId="2" applyFont="1" applyBorder="1" applyAlignment="1">
      <alignment wrapText="1"/>
    </xf>
    <xf numFmtId="0" fontId="11" fillId="0" borderId="18" xfId="2" applyFont="1" applyBorder="1" applyAlignment="1">
      <alignment wrapText="1"/>
    </xf>
    <xf numFmtId="0" fontId="11" fillId="0" borderId="14" xfId="2" applyFont="1" applyBorder="1"/>
    <xf numFmtId="0" fontId="11" fillId="0" borderId="6" xfId="2" applyFont="1"/>
    <xf numFmtId="0" fontId="7" fillId="0" borderId="6" xfId="2" applyFont="1"/>
    <xf numFmtId="0" fontId="7" fillId="0" borderId="6" xfId="2" applyFont="1" applyProtection="1">
      <protection locked="0"/>
    </xf>
    <xf numFmtId="0" fontId="7" fillId="0" borderId="18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wrapText="1"/>
    </xf>
    <xf numFmtId="0" fontId="7" fillId="4" borderId="14" xfId="2" applyFont="1" applyFill="1" applyBorder="1" applyAlignment="1">
      <alignment horizontal="center" wrapText="1"/>
    </xf>
    <xf numFmtId="0" fontId="7" fillId="4" borderId="31" xfId="2" applyFont="1" applyFill="1" applyBorder="1" applyAlignment="1">
      <alignment horizontal="center" wrapText="1"/>
    </xf>
    <xf numFmtId="0" fontId="7" fillId="4" borderId="32" xfId="2" applyFont="1" applyFill="1" applyBorder="1" applyAlignment="1">
      <alignment horizontal="center" wrapText="1"/>
    </xf>
    <xf numFmtId="0" fontId="7" fillId="4" borderId="33" xfId="2" applyFont="1" applyFill="1" applyBorder="1" applyAlignment="1">
      <alignment horizontal="center" wrapText="1"/>
    </xf>
    <xf numFmtId="0" fontId="22" fillId="0" borderId="14" xfId="2" applyFont="1" applyBorder="1" applyAlignment="1">
      <alignment horizontal="center" vertical="center" wrapText="1"/>
    </xf>
    <xf numFmtId="0" fontId="11" fillId="0" borderId="34" xfId="2" applyFont="1" applyBorder="1" applyAlignment="1">
      <alignment wrapText="1"/>
    </xf>
    <xf numFmtId="0" fontId="11" fillId="0" borderId="35" xfId="2" applyFont="1" applyBorder="1" applyAlignment="1">
      <alignment wrapText="1"/>
    </xf>
    <xf numFmtId="0" fontId="11" fillId="0" borderId="36" xfId="2" applyFont="1" applyBorder="1" applyAlignment="1">
      <alignment wrapText="1"/>
    </xf>
    <xf numFmtId="0" fontId="11" fillId="0" borderId="37" xfId="2" applyFont="1" applyBorder="1" applyAlignment="1">
      <alignment wrapText="1"/>
    </xf>
    <xf numFmtId="0" fontId="11" fillId="0" borderId="38" xfId="2" applyFont="1" applyBorder="1" applyAlignment="1">
      <alignment wrapText="1"/>
    </xf>
    <xf numFmtId="0" fontId="11" fillId="0" borderId="39" xfId="2" applyFont="1" applyBorder="1" applyAlignment="1">
      <alignment wrapText="1"/>
    </xf>
    <xf numFmtId="0" fontId="23" fillId="0" borderId="14" xfId="2" applyFont="1" applyBorder="1" applyAlignment="1">
      <alignment vertical="center" wrapText="1"/>
    </xf>
    <xf numFmtId="0" fontId="23" fillId="0" borderId="14" xfId="2" applyFont="1" applyBorder="1" applyAlignment="1">
      <alignment horizontal="right" vertical="center" wrapText="1"/>
    </xf>
    <xf numFmtId="0" fontId="11" fillId="0" borderId="40" xfId="2" applyFont="1" applyBorder="1" applyAlignment="1">
      <alignment wrapText="1"/>
    </xf>
    <xf numFmtId="0" fontId="11" fillId="0" borderId="41" xfId="2" applyFont="1" applyBorder="1" applyAlignment="1">
      <alignment wrapText="1"/>
    </xf>
    <xf numFmtId="0" fontId="11" fillId="0" borderId="42" xfId="2" applyFont="1" applyBorder="1" applyAlignment="1">
      <alignment wrapText="1"/>
    </xf>
    <xf numFmtId="0" fontId="11" fillId="0" borderId="43" xfId="2" applyFont="1" applyBorder="1" applyAlignment="1">
      <alignment wrapText="1"/>
    </xf>
    <xf numFmtId="0" fontId="11" fillId="0" borderId="44" xfId="2" applyFont="1" applyBorder="1" applyAlignment="1">
      <alignment wrapText="1"/>
    </xf>
    <xf numFmtId="0" fontId="11" fillId="0" borderId="45" xfId="2" applyFont="1" applyBorder="1" applyAlignment="1">
      <alignment wrapText="1"/>
    </xf>
    <xf numFmtId="0" fontId="11" fillId="0" borderId="46" xfId="2" applyFont="1" applyBorder="1" applyAlignment="1">
      <alignment wrapText="1"/>
    </xf>
    <xf numFmtId="0" fontId="11" fillId="0" borderId="47" xfId="2" applyFont="1" applyBorder="1" applyAlignment="1">
      <alignment wrapText="1"/>
    </xf>
    <xf numFmtId="0" fontId="7" fillId="0" borderId="14" xfId="2" applyFont="1" applyBorder="1" applyAlignment="1">
      <alignment wrapText="1"/>
    </xf>
    <xf numFmtId="0" fontId="7" fillId="0" borderId="18" xfId="2" applyFont="1" applyBorder="1" applyAlignment="1">
      <alignment wrapText="1"/>
    </xf>
    <xf numFmtId="0" fontId="11" fillId="0" borderId="48" xfId="2" applyFont="1" applyBorder="1"/>
    <xf numFmtId="0" fontId="11" fillId="0" borderId="35" xfId="2" applyFont="1" applyBorder="1"/>
    <xf numFmtId="0" fontId="11" fillId="0" borderId="36" xfId="2" applyFont="1" applyBorder="1"/>
    <xf numFmtId="0" fontId="7" fillId="4" borderId="14" xfId="2" applyFont="1" applyFill="1" applyBorder="1" applyAlignment="1">
      <alignment horizontal="center" vertical="center" wrapText="1"/>
    </xf>
    <xf numFmtId="0" fontId="7" fillId="0" borderId="21" xfId="2" applyFont="1" applyBorder="1" applyAlignment="1" applyProtection="1">
      <alignment horizontal="center" vertical="center"/>
      <protection locked="0"/>
    </xf>
    <xf numFmtId="0" fontId="22" fillId="4" borderId="14" xfId="2" applyFont="1" applyFill="1" applyBorder="1" applyAlignment="1">
      <alignment horizontal="center" vertical="center" wrapText="1"/>
    </xf>
    <xf numFmtId="0" fontId="11" fillId="0" borderId="14" xfId="2" applyFont="1" applyBorder="1" applyProtection="1">
      <protection locked="0"/>
    </xf>
    <xf numFmtId="0" fontId="11" fillId="4" borderId="14" xfId="2" applyFont="1" applyFill="1" applyBorder="1" applyAlignment="1">
      <alignment wrapText="1"/>
    </xf>
    <xf numFmtId="0" fontId="11" fillId="4" borderId="14" xfId="2" applyFont="1" applyFill="1" applyBorder="1" applyProtection="1">
      <protection locked="0"/>
    </xf>
    <xf numFmtId="0" fontId="11" fillId="0" borderId="51" xfId="2" applyFont="1" applyBorder="1" applyAlignment="1">
      <alignment wrapText="1"/>
    </xf>
    <xf numFmtId="0" fontId="7" fillId="4" borderId="14" xfId="2" applyFont="1" applyFill="1" applyBorder="1"/>
    <xf numFmtId="0" fontId="7" fillId="4" borderId="14" xfId="2" applyFont="1" applyFill="1" applyBorder="1" applyAlignment="1" applyProtection="1">
      <alignment horizontal="center"/>
      <protection locked="0"/>
    </xf>
    <xf numFmtId="0" fontId="7" fillId="0" borderId="24" xfId="2" applyFont="1" applyBorder="1" applyAlignment="1" applyProtection="1">
      <alignment horizontal="center"/>
      <protection locked="0"/>
    </xf>
    <xf numFmtId="0" fontId="16" fillId="4" borderId="14" xfId="1" applyFont="1" applyFill="1" applyBorder="1" applyAlignment="1">
      <alignment horizontal="center" vertical="center" wrapText="1"/>
    </xf>
    <xf numFmtId="3" fontId="11" fillId="0" borderId="14" xfId="2" applyNumberFormat="1" applyFont="1" applyBorder="1" applyProtection="1">
      <protection locked="0"/>
    </xf>
    <xf numFmtId="166" fontId="11" fillId="0" borderId="14" xfId="2" applyNumberFormat="1" applyFont="1" applyBorder="1" applyProtection="1">
      <protection locked="0"/>
    </xf>
    <xf numFmtId="0" fontId="16" fillId="5" borderId="53" xfId="2" applyFont="1" applyFill="1" applyBorder="1" applyAlignment="1">
      <alignment horizontal="left" vertical="center"/>
    </xf>
    <xf numFmtId="167" fontId="16" fillId="5" borderId="53" xfId="2" applyNumberFormat="1" applyFont="1" applyFill="1" applyBorder="1" applyAlignment="1">
      <alignment horizontal="left"/>
    </xf>
    <xf numFmtId="37" fontId="16" fillId="5" borderId="54" xfId="2" applyNumberFormat="1" applyFont="1" applyFill="1" applyBorder="1" applyAlignment="1">
      <alignment horizontal="left"/>
    </xf>
    <xf numFmtId="0" fontId="15" fillId="0" borderId="6" xfId="2" applyFont="1" applyProtection="1">
      <protection locked="0"/>
    </xf>
    <xf numFmtId="0" fontId="21" fillId="4" borderId="53" xfId="2" applyFont="1" applyFill="1" applyBorder="1"/>
    <xf numFmtId="0" fontId="26" fillId="4" borderId="6" xfId="2" applyFont="1" applyFill="1"/>
    <xf numFmtId="0" fontId="26" fillId="4" borderId="6" xfId="2" applyFont="1" applyFill="1" applyAlignment="1">
      <alignment horizontal="left"/>
    </xf>
    <xf numFmtId="0" fontId="27" fillId="5" borderId="6" xfId="2" applyFont="1" applyFill="1" applyAlignment="1">
      <alignment horizontal="left" vertical="center"/>
    </xf>
    <xf numFmtId="0" fontId="28" fillId="5" borderId="6" xfId="2" applyFont="1" applyFill="1" applyAlignment="1">
      <alignment horizontal="left" vertical="center"/>
    </xf>
    <xf numFmtId="167" fontId="27" fillId="5" borderId="6" xfId="2" applyNumberFormat="1" applyFont="1" applyFill="1" applyAlignment="1">
      <alignment horizontal="left"/>
    </xf>
    <xf numFmtId="0" fontId="27" fillId="5" borderId="6" xfId="2" applyFont="1" applyFill="1" applyAlignment="1">
      <alignment horizontal="left"/>
    </xf>
    <xf numFmtId="166" fontId="27" fillId="5" borderId="6" xfId="2" applyNumberFormat="1" applyFont="1" applyFill="1" applyAlignment="1">
      <alignment horizontal="left"/>
    </xf>
    <xf numFmtId="37" fontId="27" fillId="5" borderId="61" xfId="2" applyNumberFormat="1" applyFont="1" applyFill="1" applyBorder="1" applyAlignment="1">
      <alignment horizontal="left"/>
    </xf>
    <xf numFmtId="0" fontId="27" fillId="5" borderId="61" xfId="2" applyFont="1" applyFill="1" applyBorder="1" applyAlignment="1">
      <alignment horizontal="left"/>
    </xf>
    <xf numFmtId="166" fontId="27" fillId="5" borderId="61" xfId="2" applyNumberFormat="1" applyFont="1" applyFill="1" applyBorder="1" applyAlignment="1">
      <alignment horizontal="left"/>
    </xf>
    <xf numFmtId="0" fontId="21" fillId="4" borderId="59" xfId="2" applyFont="1" applyFill="1" applyBorder="1"/>
    <xf numFmtId="0" fontId="8" fillId="0" borderId="6" xfId="1" applyFont="1" applyAlignment="1">
      <alignment horizontal="center"/>
    </xf>
    <xf numFmtId="0" fontId="9" fillId="0" borderId="6" xfId="1" applyFont="1" applyAlignment="1">
      <alignment horizontal="center"/>
    </xf>
    <xf numFmtId="0" fontId="7" fillId="5" borderId="6" xfId="2" applyFont="1" applyFill="1" applyAlignment="1" applyProtection="1">
      <alignment horizontal="center"/>
      <protection locked="0"/>
    </xf>
    <xf numFmtId="0" fontId="7" fillId="5" borderId="17" xfId="2" applyFont="1" applyFill="1" applyBorder="1" applyAlignment="1" applyProtection="1">
      <alignment horizontal="center"/>
      <protection locked="0"/>
    </xf>
    <xf numFmtId="0" fontId="11" fillId="0" borderId="6" xfId="2" applyFont="1" applyAlignment="1" applyProtection="1">
      <alignment horizontal="center"/>
      <protection locked="0"/>
    </xf>
    <xf numFmtId="0" fontId="31" fillId="2" borderId="2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49" fontId="33" fillId="3" borderId="10" xfId="0" applyNumberFormat="1" applyFont="1" applyFill="1" applyBorder="1" applyAlignment="1">
      <alignment horizontal="center" vertical="center"/>
    </xf>
    <xf numFmtId="49" fontId="33" fillId="3" borderId="11" xfId="0" applyNumberFormat="1" applyFont="1" applyFill="1" applyBorder="1" applyAlignment="1">
      <alignment horizontal="center" vertical="center"/>
    </xf>
    <xf numFmtId="0" fontId="31" fillId="2" borderId="9" xfId="0" applyNumberFormat="1" applyFont="1" applyFill="1" applyBorder="1" applyAlignment="1">
      <alignment horizontal="center" vertical="center"/>
    </xf>
    <xf numFmtId="49" fontId="34" fillId="2" borderId="10" xfId="6" applyNumberFormat="1" applyFont="1" applyFill="1" applyBorder="1" applyAlignment="1">
      <alignment vertical="center" wrapText="1"/>
    </xf>
    <xf numFmtId="49" fontId="31" fillId="2" borderId="10" xfId="0" applyNumberFormat="1" applyFont="1" applyFill="1" applyBorder="1" applyAlignment="1">
      <alignment vertical="center" wrapText="1"/>
    </xf>
    <xf numFmtId="49" fontId="31" fillId="2" borderId="11" xfId="0" applyNumberFormat="1" applyFont="1" applyFill="1" applyBorder="1" applyAlignment="1">
      <alignment horizontal="center" vertical="center"/>
    </xf>
    <xf numFmtId="49" fontId="31" fillId="2" borderId="11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49" fontId="31" fillId="2" borderId="63" xfId="0" applyNumberFormat="1" applyFont="1" applyFill="1" applyBorder="1" applyAlignment="1">
      <alignment horizontal="center" vertical="center"/>
    </xf>
    <xf numFmtId="0" fontId="31" fillId="0" borderId="0" xfId="0" applyNumberFormat="1" applyFont="1" applyAlignment="1">
      <alignment vertical="center"/>
    </xf>
    <xf numFmtId="0" fontId="31" fillId="0" borderId="0" xfId="0" applyNumberFormat="1" applyFont="1" applyAlignment="1">
      <alignment horizontal="center" vertical="center"/>
    </xf>
    <xf numFmtId="0" fontId="12" fillId="6" borderId="6" xfId="2" applyFont="1" applyFill="1" applyAlignment="1" applyProtection="1">
      <alignment horizontal="center" vertical="center"/>
      <protection locked="0"/>
    </xf>
    <xf numFmtId="0" fontId="12" fillId="6" borderId="6" xfId="2" applyFont="1" applyFill="1" applyAlignment="1" applyProtection="1">
      <alignment horizontal="center" vertical="center" wrapText="1"/>
      <protection locked="0"/>
    </xf>
    <xf numFmtId="0" fontId="10" fillId="0" borderId="6" xfId="2" applyAlignment="1">
      <alignment wrapText="1"/>
    </xf>
    <xf numFmtId="0" fontId="16" fillId="4" borderId="57" xfId="2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>
      <alignment horizontal="left"/>
    </xf>
    <xf numFmtId="0" fontId="5" fillId="2" borderId="14" xfId="2" applyFont="1" applyFill="1" applyBorder="1" applyAlignment="1">
      <alignment horizontal="center" vertical="center"/>
    </xf>
    <xf numFmtId="165" fontId="5" fillId="2" borderId="19" xfId="2" applyNumberFormat="1" applyFont="1" applyFill="1" applyBorder="1" applyAlignment="1">
      <alignment horizontal="center" vertical="center"/>
    </xf>
    <xf numFmtId="165" fontId="11" fillId="0" borderId="14" xfId="3" applyNumberFormat="1" applyFont="1" applyBorder="1" applyAlignment="1" applyProtection="1">
      <alignment horizontal="center" vertical="center"/>
      <protection locked="0"/>
    </xf>
    <xf numFmtId="49" fontId="5" fillId="2" borderId="4" xfId="2" applyNumberFormat="1" applyFont="1" applyFill="1" applyBorder="1" applyAlignment="1">
      <alignment horizontal="left"/>
    </xf>
    <xf numFmtId="49" fontId="3" fillId="2" borderId="4" xfId="2" applyNumberFormat="1" applyFont="1" applyFill="1" applyBorder="1" applyAlignment="1">
      <alignment horizontal="left"/>
    </xf>
    <xf numFmtId="0" fontId="4" fillId="2" borderId="4" xfId="2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49" fontId="5" fillId="2" borderId="15" xfId="2" applyNumberFormat="1" applyFont="1" applyFill="1" applyBorder="1" applyAlignment="1">
      <alignment horizontal="left"/>
    </xf>
    <xf numFmtId="0" fontId="5" fillId="2" borderId="14" xfId="2" applyFont="1" applyFill="1" applyBorder="1" applyAlignment="1">
      <alignment horizontal="center"/>
    </xf>
    <xf numFmtId="165" fontId="5" fillId="2" borderId="14" xfId="2" applyNumberFormat="1" applyFont="1" applyFill="1" applyBorder="1" applyAlignment="1">
      <alignment horizontal="center"/>
    </xf>
    <xf numFmtId="49" fontId="5" fillId="2" borderId="3" xfId="2" applyNumberFormat="1" applyFont="1" applyFill="1" applyBorder="1" applyAlignment="1">
      <alignment horizontal="left"/>
    </xf>
    <xf numFmtId="49" fontId="4" fillId="2" borderId="3" xfId="2" applyNumberFormat="1" applyFont="1" applyFill="1" applyBorder="1" applyAlignment="1">
      <alignment horizontal="left"/>
    </xf>
    <xf numFmtId="0" fontId="4" fillId="2" borderId="14" xfId="2" applyFont="1" applyFill="1" applyBorder="1" applyAlignment="1">
      <alignment horizontal="center"/>
    </xf>
    <xf numFmtId="165" fontId="4" fillId="2" borderId="14" xfId="2" applyNumberFormat="1" applyFont="1" applyFill="1" applyBorder="1" applyAlignment="1">
      <alignment horizontal="center"/>
    </xf>
    <xf numFmtId="49" fontId="5" fillId="0" borderId="14" xfId="2" applyNumberFormat="1" applyFont="1" applyBorder="1" applyAlignment="1">
      <alignment horizontal="left"/>
    </xf>
    <xf numFmtId="0" fontId="5" fillId="0" borderId="14" xfId="2" applyFont="1" applyBorder="1" applyAlignment="1">
      <alignment horizontal="center"/>
    </xf>
    <xf numFmtId="10" fontId="5" fillId="0" borderId="14" xfId="2" applyNumberFormat="1" applyFont="1" applyBorder="1" applyAlignment="1">
      <alignment horizontal="center"/>
    </xf>
    <xf numFmtId="0" fontId="10" fillId="0" borderId="14" xfId="2" applyBorder="1"/>
    <xf numFmtId="49" fontId="5" fillId="0" borderId="14" xfId="2" applyNumberFormat="1" applyFont="1" applyBorder="1" applyAlignment="1">
      <alignment horizontal="left" vertical="center" wrapText="1"/>
    </xf>
    <xf numFmtId="49" fontId="4" fillId="0" borderId="14" xfId="2" applyNumberFormat="1" applyFont="1" applyBorder="1" applyAlignment="1">
      <alignment horizontal="left" wrapText="1"/>
    </xf>
    <xf numFmtId="0" fontId="4" fillId="0" borderId="14" xfId="2" applyFont="1" applyBorder="1" applyAlignment="1">
      <alignment horizontal="center"/>
    </xf>
    <xf numFmtId="165" fontId="4" fillId="0" borderId="14" xfId="2" applyNumberFormat="1" applyFont="1" applyBorder="1" applyAlignment="1">
      <alignment horizontal="center"/>
    </xf>
    <xf numFmtId="49" fontId="5" fillId="2" borderId="14" xfId="2" applyNumberFormat="1" applyFont="1" applyFill="1" applyBorder="1" applyAlignment="1">
      <alignment horizontal="left"/>
    </xf>
    <xf numFmtId="165" fontId="5" fillId="2" borderId="14" xfId="2" applyNumberFormat="1" applyFont="1" applyFill="1" applyBorder="1" applyAlignment="1">
      <alignment horizontal="center" vertical="center"/>
    </xf>
    <xf numFmtId="49" fontId="4" fillId="2" borderId="14" xfId="2" applyNumberFormat="1" applyFont="1" applyFill="1" applyBorder="1" applyAlignment="1">
      <alignment horizontal="left"/>
    </xf>
    <xf numFmtId="0" fontId="4" fillId="2" borderId="14" xfId="2" applyFont="1" applyFill="1" applyBorder="1" applyAlignment="1">
      <alignment horizontal="center" vertical="center"/>
    </xf>
    <xf numFmtId="165" fontId="4" fillId="2" borderId="14" xfId="2" applyNumberFormat="1" applyFont="1" applyFill="1" applyBorder="1" applyAlignment="1">
      <alignment horizontal="center" vertical="center"/>
    </xf>
    <xf numFmtId="49" fontId="4" fillId="2" borderId="14" xfId="2" applyNumberFormat="1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10" fontId="4" fillId="0" borderId="14" xfId="2" applyNumberFormat="1" applyFont="1" applyBorder="1" applyAlignment="1">
      <alignment horizontal="center" vertical="center"/>
    </xf>
    <xf numFmtId="49" fontId="5" fillId="2" borderId="3" xfId="2" applyNumberFormat="1" applyFont="1" applyFill="1" applyBorder="1" applyAlignment="1">
      <alignment horizontal="left" vertical="center" wrapText="1"/>
    </xf>
    <xf numFmtId="0" fontId="5" fillId="2" borderId="14" xfId="2" applyFont="1" applyFill="1" applyBorder="1" applyAlignment="1">
      <alignment horizontal="center" wrapText="1"/>
    </xf>
    <xf numFmtId="165" fontId="5" fillId="2" borderId="14" xfId="2" applyNumberFormat="1" applyFont="1" applyFill="1" applyBorder="1" applyAlignment="1">
      <alignment horizontal="center" wrapText="1"/>
    </xf>
    <xf numFmtId="10" fontId="4" fillId="0" borderId="14" xfId="2" applyNumberFormat="1" applyFont="1" applyBorder="1" applyAlignment="1">
      <alignment horizontal="center"/>
    </xf>
    <xf numFmtId="49" fontId="5" fillId="2" borderId="14" xfId="2" applyNumberFormat="1" applyFont="1" applyFill="1" applyBorder="1" applyAlignment="1">
      <alignment horizontal="left" vertical="center" wrapText="1"/>
    </xf>
    <xf numFmtId="49" fontId="4" fillId="2" borderId="14" xfId="2" applyNumberFormat="1" applyFont="1" applyFill="1" applyBorder="1" applyAlignment="1">
      <alignment horizontal="left" vertical="center" wrapText="1"/>
    </xf>
    <xf numFmtId="0" fontId="4" fillId="0" borderId="14" xfId="2" applyFont="1" applyBorder="1" applyAlignment="1">
      <alignment horizontal="center" vertical="center" wrapText="1"/>
    </xf>
    <xf numFmtId="165" fontId="4" fillId="0" borderId="14" xfId="2" applyNumberFormat="1" applyFont="1" applyBorder="1" applyAlignment="1">
      <alignment horizontal="center" vertical="center" wrapText="1"/>
    </xf>
    <xf numFmtId="9" fontId="7" fillId="0" borderId="14" xfId="2" applyNumberFormat="1" applyFont="1" applyBorder="1" applyAlignment="1" applyProtection="1">
      <alignment horizontal="center" vertical="center"/>
      <protection locked="0"/>
    </xf>
    <xf numFmtId="9" fontId="5" fillId="0" borderId="14" xfId="2" applyNumberFormat="1" applyFont="1" applyBorder="1" applyAlignment="1">
      <alignment horizontal="center"/>
    </xf>
    <xf numFmtId="49" fontId="4" fillId="2" borderId="3" xfId="2" applyNumberFormat="1" applyFont="1" applyFill="1" applyBorder="1" applyAlignment="1">
      <alignment horizontal="left" vertical="center" wrapText="1"/>
    </xf>
    <xf numFmtId="9" fontId="4" fillId="0" borderId="14" xfId="3" applyFont="1" applyFill="1" applyBorder="1" applyAlignment="1">
      <alignment horizontal="center"/>
    </xf>
    <xf numFmtId="9" fontId="4" fillId="0" borderId="14" xfId="3" applyFont="1" applyBorder="1" applyAlignment="1">
      <alignment horizontal="center"/>
    </xf>
    <xf numFmtId="10" fontId="7" fillId="0" borderId="14" xfId="2" applyNumberFormat="1" applyFont="1" applyBorder="1" applyAlignment="1" applyProtection="1">
      <alignment horizontal="center" vertical="center"/>
      <protection locked="0"/>
    </xf>
    <xf numFmtId="9" fontId="7" fillId="0" borderId="14" xfId="3" applyFont="1" applyBorder="1" applyAlignment="1" applyProtection="1">
      <alignment horizontal="center" vertical="center"/>
      <protection locked="0"/>
    </xf>
    <xf numFmtId="0" fontId="7" fillId="4" borderId="6" xfId="2" applyFont="1" applyFill="1" applyAlignment="1">
      <alignment horizontal="center"/>
    </xf>
    <xf numFmtId="0" fontId="22" fillId="4" borderId="52" xfId="2" applyFont="1" applyFill="1" applyBorder="1" applyAlignment="1">
      <alignment horizontal="center" vertical="center" wrapText="1"/>
    </xf>
    <xf numFmtId="0" fontId="22" fillId="4" borderId="21" xfId="2" applyFont="1" applyFill="1" applyBorder="1" applyAlignment="1">
      <alignment horizontal="center" vertical="center" wrapText="1"/>
    </xf>
    <xf numFmtId="0" fontId="23" fillId="0" borderId="52" xfId="2" applyFont="1" applyBorder="1" applyAlignment="1">
      <alignment horizontal="right" vertical="center" wrapText="1"/>
    </xf>
    <xf numFmtId="0" fontId="23" fillId="0" borderId="6" xfId="2" applyFont="1" applyAlignment="1">
      <alignment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6" xfId="2" applyFont="1" applyAlignment="1">
      <alignment horizontal="right" vertical="center" wrapText="1"/>
    </xf>
    <xf numFmtId="0" fontId="23" fillId="0" borderId="13" xfId="2" applyFont="1" applyBorder="1" applyAlignment="1">
      <alignment vertical="center" wrapText="1"/>
    </xf>
    <xf numFmtId="0" fontId="23" fillId="0" borderId="5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52" xfId="2" applyFont="1" applyBorder="1" applyAlignment="1">
      <alignment vertical="center" wrapText="1"/>
    </xf>
    <xf numFmtId="0" fontId="23" fillId="0" borderId="24" xfId="2" applyFont="1" applyBorder="1" applyAlignment="1">
      <alignment horizontal="center" vertical="center" wrapText="1"/>
    </xf>
    <xf numFmtId="0" fontId="23" fillId="0" borderId="24" xfId="2" applyFont="1" applyBorder="1" applyAlignment="1">
      <alignment vertical="center" wrapText="1"/>
    </xf>
    <xf numFmtId="0" fontId="23" fillId="0" borderId="23" xfId="2" applyFont="1" applyBorder="1" applyAlignment="1">
      <alignment vertical="center" wrapText="1"/>
    </xf>
    <xf numFmtId="0" fontId="23" fillId="0" borderId="22" xfId="2" applyFont="1" applyBorder="1" applyAlignment="1">
      <alignment vertical="center" wrapText="1"/>
    </xf>
    <xf numFmtId="0" fontId="22" fillId="0" borderId="14" xfId="2" applyFont="1" applyBorder="1" applyAlignment="1">
      <alignment horizontal="center" vertical="center"/>
    </xf>
    <xf numFmtId="49" fontId="7" fillId="4" borderId="6" xfId="9" applyNumberFormat="1" applyFont="1" applyFill="1" applyBorder="1" applyAlignment="1">
      <alignment horizontal="center" vertical="center" wrapText="1"/>
    </xf>
    <xf numFmtId="0" fontId="7" fillId="4" borderId="20" xfId="9" applyNumberFormat="1" applyFont="1" applyFill="1" applyBorder="1" applyAlignment="1">
      <alignment horizontal="center" vertical="center" wrapText="1"/>
    </xf>
    <xf numFmtId="49" fontId="7" fillId="4" borderId="59" xfId="9" applyNumberFormat="1" applyFont="1" applyFill="1" applyBorder="1" applyAlignment="1">
      <alignment horizontal="center" vertical="center" wrapText="1"/>
    </xf>
    <xf numFmtId="49" fontId="7" fillId="4" borderId="61" xfId="9" applyNumberFormat="1" applyFont="1" applyFill="1" applyBorder="1" applyAlignment="1">
      <alignment horizontal="center" vertical="center" wrapText="1"/>
    </xf>
    <xf numFmtId="0" fontId="7" fillId="0" borderId="6" xfId="2" applyFont="1" applyAlignment="1" applyProtection="1">
      <alignment horizontal="center"/>
      <protection locked="0"/>
    </xf>
    <xf numFmtId="169" fontId="7" fillId="0" borderId="6" xfId="9" applyNumberFormat="1" applyFont="1" applyProtection="1">
      <protection locked="0"/>
    </xf>
    <xf numFmtId="166" fontId="7" fillId="0" borderId="6" xfId="9" applyNumberFormat="1" applyFont="1" applyProtection="1">
      <protection locked="0"/>
    </xf>
    <xf numFmtId="2" fontId="7" fillId="0" borderId="6" xfId="9" applyNumberFormat="1" applyFont="1" applyProtection="1">
      <protection locked="0"/>
    </xf>
    <xf numFmtId="2" fontId="11" fillId="0" borderId="6" xfId="2" applyNumberFormat="1" applyFont="1" applyProtection="1">
      <protection locked="0"/>
    </xf>
    <xf numFmtId="166" fontId="7" fillId="0" borderId="6" xfId="9" applyNumberFormat="1" applyFont="1" applyAlignment="1" applyProtection="1">
      <alignment horizontal="right"/>
      <protection locked="0"/>
    </xf>
    <xf numFmtId="169" fontId="11" fillId="0" borderId="6" xfId="9" applyNumberFormat="1" applyFont="1" applyProtection="1">
      <protection locked="0"/>
    </xf>
    <xf numFmtId="166" fontId="11" fillId="0" borderId="6" xfId="9" applyNumberFormat="1" applyFont="1" applyAlignment="1" applyProtection="1">
      <alignment horizontal="right"/>
      <protection locked="0"/>
    </xf>
    <xf numFmtId="166" fontId="11" fillId="0" borderId="6" xfId="9" applyNumberFormat="1" applyFont="1" applyProtection="1">
      <protection locked="0"/>
    </xf>
    <xf numFmtId="0" fontId="11" fillId="0" borderId="17" xfId="2" applyFont="1" applyBorder="1" applyProtection="1">
      <protection locked="0"/>
    </xf>
    <xf numFmtId="0" fontId="11" fillId="0" borderId="17" xfId="2" applyFont="1" applyBorder="1" applyAlignment="1" applyProtection="1">
      <alignment horizontal="center"/>
      <protection locked="0"/>
    </xf>
    <xf numFmtId="169" fontId="11" fillId="0" borderId="17" xfId="9" applyNumberFormat="1" applyFont="1" applyBorder="1" applyProtection="1">
      <protection locked="0"/>
    </xf>
    <xf numFmtId="166" fontId="11" fillId="0" borderId="17" xfId="9" applyNumberFormat="1" applyFont="1" applyBorder="1" applyAlignment="1" applyProtection="1">
      <alignment horizontal="right"/>
      <protection locked="0"/>
    </xf>
    <xf numFmtId="0" fontId="29" fillId="4" borderId="20" xfId="9" applyNumberFormat="1" applyFont="1" applyFill="1" applyBorder="1" applyAlignment="1">
      <alignment horizontal="center" vertical="center" wrapText="1"/>
    </xf>
    <xf numFmtId="0" fontId="7" fillId="0" borderId="6" xfId="2" applyFont="1" applyAlignment="1">
      <alignment horizontal="center"/>
    </xf>
    <xf numFmtId="169" fontId="7" fillId="4" borderId="6" xfId="9" applyNumberFormat="1" applyFont="1" applyFill="1" applyBorder="1" applyAlignment="1">
      <alignment horizontal="center" vertical="center" wrapText="1"/>
    </xf>
    <xf numFmtId="169" fontId="7" fillId="4" borderId="6" xfId="9" applyNumberFormat="1" applyFont="1" applyFill="1" applyBorder="1" applyAlignment="1">
      <alignment horizontal="right" vertical="center" wrapText="1"/>
    </xf>
    <xf numFmtId="166" fontId="7" fillId="4" borderId="6" xfId="9" applyNumberFormat="1" applyFont="1" applyFill="1" applyBorder="1" applyAlignment="1">
      <alignment horizontal="right" vertical="center" wrapText="1"/>
    </xf>
    <xf numFmtId="169" fontId="7" fillId="4" borderId="6" xfId="9" applyNumberFormat="1" applyFont="1" applyFill="1" applyBorder="1" applyAlignment="1">
      <alignment horizontal="right" vertical="justify" wrapText="1" indent="1"/>
    </xf>
    <xf numFmtId="166" fontId="7" fillId="4" borderId="6" xfId="9" applyNumberFormat="1" applyFont="1" applyFill="1" applyBorder="1" applyAlignment="1">
      <alignment horizontal="right" vertical="justify" wrapText="1" indent="1"/>
    </xf>
    <xf numFmtId="0" fontId="7" fillId="4" borderId="6" xfId="9" applyNumberFormat="1" applyFont="1" applyFill="1" applyBorder="1" applyAlignment="1">
      <alignment horizontal="center" vertical="center" wrapText="1"/>
    </xf>
    <xf numFmtId="0" fontId="7" fillId="4" borderId="6" xfId="9" applyNumberFormat="1" applyFont="1" applyFill="1" applyBorder="1" applyAlignment="1">
      <alignment horizontal="right" vertical="justify" wrapText="1" indent="1"/>
    </xf>
    <xf numFmtId="49" fontId="7" fillId="4" borderId="6" xfId="9" applyNumberFormat="1" applyFont="1" applyFill="1" applyBorder="1" applyAlignment="1">
      <alignment horizontal="right" vertical="justify" wrapText="1" indent="1"/>
    </xf>
    <xf numFmtId="0" fontId="21" fillId="0" borderId="6" xfId="2" applyFont="1" applyProtection="1">
      <protection locked="0"/>
    </xf>
    <xf numFmtId="169" fontId="21" fillId="4" borderId="6" xfId="9" applyNumberFormat="1" applyFont="1" applyFill="1" applyBorder="1" applyAlignment="1">
      <alignment horizontal="right" vertical="center" wrapText="1"/>
    </xf>
    <xf numFmtId="166" fontId="21" fillId="0" borderId="6" xfId="2" applyNumberFormat="1" applyFont="1" applyAlignment="1" applyProtection="1">
      <alignment horizontal="right"/>
      <protection locked="0"/>
    </xf>
    <xf numFmtId="169" fontId="11" fillId="0" borderId="6" xfId="2" applyNumberFormat="1" applyFont="1"/>
    <xf numFmtId="169" fontId="11" fillId="4" borderId="6" xfId="9" applyNumberFormat="1" applyFont="1" applyFill="1" applyBorder="1" applyAlignment="1">
      <alignment horizontal="right" vertical="justify" wrapText="1" indent="1"/>
    </xf>
    <xf numFmtId="166" fontId="21" fillId="0" borderId="6" xfId="9" applyNumberFormat="1" applyFont="1" applyAlignment="1" applyProtection="1">
      <alignment horizontal="right" vertical="justify" indent="1"/>
      <protection locked="0"/>
    </xf>
    <xf numFmtId="166" fontId="21" fillId="0" borderId="6" xfId="2" applyNumberFormat="1" applyFont="1" applyAlignment="1" applyProtection="1">
      <alignment horizontal="right" vertical="justify" indent="1"/>
      <protection locked="0"/>
    </xf>
    <xf numFmtId="169" fontId="21" fillId="4" borderId="6" xfId="9" applyNumberFormat="1" applyFont="1" applyFill="1" applyBorder="1" applyAlignment="1">
      <alignment horizontal="right" vertical="justify" wrapText="1" indent="1"/>
    </xf>
    <xf numFmtId="169" fontId="11" fillId="4" borderId="6" xfId="2" applyNumberFormat="1" applyFont="1" applyFill="1"/>
    <xf numFmtId="169" fontId="11" fillId="0" borderId="6" xfId="2" applyNumberFormat="1" applyFont="1" applyProtection="1">
      <protection locked="0"/>
    </xf>
    <xf numFmtId="49" fontId="7" fillId="4" borderId="17" xfId="9" applyNumberFormat="1" applyFont="1" applyFill="1" applyBorder="1" applyAlignment="1">
      <alignment horizontal="center" vertical="center" wrapText="1"/>
    </xf>
    <xf numFmtId="0" fontId="21" fillId="0" borderId="17" xfId="2" applyFont="1" applyBorder="1" applyProtection="1">
      <protection locked="0"/>
    </xf>
    <xf numFmtId="169" fontId="21" fillId="4" borderId="17" xfId="9" applyNumberFormat="1" applyFont="1" applyFill="1" applyBorder="1" applyAlignment="1">
      <alignment horizontal="right" vertical="center" wrapText="1"/>
    </xf>
    <xf numFmtId="166" fontId="21" fillId="0" borderId="17" xfId="2" applyNumberFormat="1" applyFont="1" applyBorder="1" applyAlignment="1" applyProtection="1">
      <alignment horizontal="right"/>
      <protection locked="0"/>
    </xf>
    <xf numFmtId="169" fontId="11" fillId="0" borderId="17" xfId="2" applyNumberFormat="1" applyFont="1" applyBorder="1"/>
    <xf numFmtId="169" fontId="21" fillId="4" borderId="17" xfId="9" applyNumberFormat="1" applyFont="1" applyFill="1" applyBorder="1" applyAlignment="1">
      <alignment horizontal="right" vertical="justify" wrapText="1" indent="1"/>
    </xf>
    <xf numFmtId="166" fontId="21" fillId="0" borderId="17" xfId="2" applyNumberFormat="1" applyFont="1" applyBorder="1" applyAlignment="1" applyProtection="1">
      <alignment horizontal="right" vertical="justify" indent="1"/>
      <protection locked="0"/>
    </xf>
    <xf numFmtId="0" fontId="29" fillId="4" borderId="6" xfId="9" applyNumberFormat="1" applyFont="1" applyFill="1" applyBorder="1" applyAlignment="1">
      <alignment horizontal="center" vertical="center" wrapText="1"/>
    </xf>
    <xf numFmtId="0" fontId="11" fillId="0" borderId="6" xfId="2" applyFont="1" applyAlignment="1">
      <alignment horizontal="right" vertical="justify" indent="1"/>
    </xf>
    <xf numFmtId="2" fontId="7" fillId="4" borderId="6" xfId="9" applyNumberFormat="1" applyFont="1" applyFill="1" applyBorder="1" applyAlignment="1">
      <alignment horizontal="right" vertical="justify" wrapText="1" indent="1"/>
    </xf>
    <xf numFmtId="0" fontId="11" fillId="0" borderId="6" xfId="2" applyFont="1" applyAlignment="1" applyProtection="1">
      <alignment horizontal="right" vertical="justify" indent="1"/>
      <protection locked="0"/>
    </xf>
    <xf numFmtId="169" fontId="11" fillId="0" borderId="6" xfId="2" applyNumberFormat="1" applyFont="1" applyAlignment="1">
      <alignment horizontal="right" vertical="justify" indent="1"/>
    </xf>
    <xf numFmtId="169" fontId="11" fillId="0" borderId="6" xfId="2" applyNumberFormat="1" applyFont="1" applyAlignment="1" applyProtection="1">
      <alignment horizontal="right" vertical="justify" indent="1"/>
      <protection locked="0"/>
    </xf>
    <xf numFmtId="169" fontId="11" fillId="0" borderId="17" xfId="2" applyNumberFormat="1" applyFont="1" applyBorder="1" applyAlignment="1">
      <alignment horizontal="right" vertical="justify" indent="1"/>
    </xf>
    <xf numFmtId="0" fontId="14" fillId="4" borderId="14" xfId="2" applyFont="1" applyFill="1" applyBorder="1" applyAlignment="1">
      <alignment horizontal="left" vertical="center"/>
    </xf>
    <xf numFmtId="49" fontId="33" fillId="3" borderId="9" xfId="0" applyNumberFormat="1" applyFont="1" applyFill="1" applyBorder="1" applyAlignment="1">
      <alignment horizontal="center" vertical="center"/>
    </xf>
    <xf numFmtId="0" fontId="12" fillId="6" borderId="6" xfId="2" applyFont="1" applyFill="1" applyAlignment="1" applyProtection="1">
      <alignment vertical="center"/>
      <protection locked="0"/>
    </xf>
    <xf numFmtId="9" fontId="11" fillId="0" borderId="14" xfId="3" applyFont="1" applyBorder="1" applyAlignment="1" applyProtection="1">
      <alignment horizontal="center" vertical="center"/>
      <protection locked="0"/>
    </xf>
    <xf numFmtId="0" fontId="14" fillId="0" borderId="14" xfId="1" applyFont="1" applyBorder="1" applyAlignment="1">
      <alignment horizontal="left" vertical="center" wrapText="1"/>
    </xf>
    <xf numFmtId="9" fontId="7" fillId="0" borderId="14" xfId="3" applyFont="1" applyFill="1" applyBorder="1" applyAlignment="1" applyProtection="1">
      <alignment horizontal="center" vertical="center"/>
      <protection locked="0"/>
    </xf>
    <xf numFmtId="165" fontId="7" fillId="0" borderId="14" xfId="3" applyNumberFormat="1" applyFont="1" applyBorder="1" applyAlignment="1" applyProtection="1">
      <alignment horizontal="center" vertical="center"/>
      <protection locked="0"/>
    </xf>
    <xf numFmtId="0" fontId="13" fillId="0" borderId="14" xfId="12" applyFont="1" applyBorder="1" applyAlignment="1" applyProtection="1">
      <alignment wrapText="1"/>
      <protection locked="0"/>
    </xf>
    <xf numFmtId="0" fontId="14" fillId="0" borderId="14" xfId="12" applyFont="1" applyBorder="1" applyAlignment="1" applyProtection="1">
      <alignment wrapText="1"/>
      <protection locked="0"/>
    </xf>
    <xf numFmtId="165" fontId="13" fillId="0" borderId="14" xfId="13" applyNumberFormat="1" applyFont="1" applyFill="1" applyBorder="1" applyAlignment="1">
      <alignment horizontal="center" vertical="center" wrapText="1"/>
    </xf>
    <xf numFmtId="165" fontId="13" fillId="4" borderId="14" xfId="13" applyNumberFormat="1" applyFont="1" applyFill="1" applyBorder="1" applyAlignment="1">
      <alignment horizontal="center" vertical="center" wrapText="1"/>
    </xf>
    <xf numFmtId="165" fontId="7" fillId="4" borderId="14" xfId="13" applyNumberFormat="1" applyFont="1" applyFill="1" applyBorder="1" applyAlignment="1">
      <alignment horizontal="center" vertical="center" wrapText="1"/>
    </xf>
    <xf numFmtId="10" fontId="13" fillId="4" borderId="14" xfId="13" applyNumberFormat="1" applyFont="1" applyFill="1" applyBorder="1" applyAlignment="1">
      <alignment horizontal="center" vertical="center" wrapText="1"/>
    </xf>
    <xf numFmtId="1" fontId="14" fillId="4" borderId="14" xfId="13" applyNumberFormat="1" applyFont="1" applyFill="1" applyBorder="1" applyAlignment="1">
      <alignment horizontal="center" vertical="center" wrapText="1"/>
    </xf>
    <xf numFmtId="165" fontId="14" fillId="4" borderId="14" xfId="13" applyNumberFormat="1" applyFont="1" applyFill="1" applyBorder="1" applyAlignment="1">
      <alignment horizontal="center" vertical="center" wrapText="1"/>
    </xf>
    <xf numFmtId="0" fontId="11" fillId="0" borderId="14" xfId="12" applyFont="1" applyBorder="1" applyAlignment="1" applyProtection="1">
      <alignment wrapText="1"/>
      <protection locked="0"/>
    </xf>
    <xf numFmtId="0" fontId="31" fillId="0" borderId="0" xfId="0" applyFont="1" applyAlignment="1">
      <alignment vertical="center"/>
    </xf>
    <xf numFmtId="49" fontId="33" fillId="3" borderId="10" xfId="0" applyNumberFormat="1" applyFont="1" applyFill="1" applyBorder="1" applyAlignment="1">
      <alignment horizontal="center" vertical="center" wrapText="1"/>
    </xf>
    <xf numFmtId="49" fontId="17" fillId="2" borderId="10" xfId="6" applyNumberForma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12" fillId="6" borderId="6" xfId="2" applyFont="1" applyFill="1" applyAlignment="1" applyProtection="1">
      <alignment horizontal="center" vertical="center"/>
      <protection locked="0"/>
    </xf>
    <xf numFmtId="0" fontId="7" fillId="5" borderId="6" xfId="2" applyFont="1" applyFill="1" applyAlignment="1" applyProtection="1">
      <alignment horizontal="center" vertical="center" wrapText="1"/>
      <protection locked="0"/>
    </xf>
    <xf numFmtId="0" fontId="7" fillId="5" borderId="17" xfId="2" applyFont="1" applyFill="1" applyBorder="1" applyAlignment="1" applyProtection="1">
      <alignment horizontal="left"/>
      <protection locked="0"/>
    </xf>
    <xf numFmtId="49" fontId="4" fillId="2" borderId="5" xfId="2" applyNumberFormat="1" applyFont="1" applyFill="1" applyBorder="1" applyAlignment="1">
      <alignment horizontal="center" wrapText="1"/>
    </xf>
    <xf numFmtId="49" fontId="4" fillId="2" borderId="6" xfId="2" applyNumberFormat="1" applyFont="1" applyFill="1" applyAlignment="1">
      <alignment horizontal="center" wrapText="1"/>
    </xf>
    <xf numFmtId="0" fontId="19" fillId="0" borderId="6" xfId="2" applyFont="1" applyAlignment="1" applyProtection="1">
      <alignment horizontal="center"/>
      <protection locked="0"/>
    </xf>
    <xf numFmtId="0" fontId="12" fillId="6" borderId="6" xfId="2" applyFont="1" applyFill="1" applyAlignment="1" applyProtection="1">
      <alignment horizontal="left" vertical="center" wrapText="1" indent="1"/>
      <protection locked="0"/>
    </xf>
    <xf numFmtId="0" fontId="12" fillId="6" borderId="6" xfId="2" applyFont="1" applyFill="1" applyAlignment="1" applyProtection="1">
      <alignment horizontal="center" vertical="center" wrapText="1"/>
      <protection locked="0"/>
    </xf>
    <xf numFmtId="0" fontId="7" fillId="4" borderId="14" xfId="2" applyFont="1" applyFill="1" applyBorder="1" applyAlignment="1">
      <alignment horizontal="center"/>
    </xf>
    <xf numFmtId="0" fontId="7" fillId="5" borderId="6" xfId="2" applyFont="1" applyFill="1" applyAlignment="1" applyProtection="1">
      <alignment horizontal="left"/>
      <protection locked="0"/>
    </xf>
    <xf numFmtId="0" fontId="12" fillId="6" borderId="6" xfId="2" applyFont="1" applyFill="1" applyAlignment="1" applyProtection="1">
      <alignment horizontal="left" vertical="center"/>
      <protection locked="0"/>
    </xf>
    <xf numFmtId="0" fontId="7" fillId="0" borderId="6" xfId="2" applyFont="1" applyAlignment="1">
      <alignment wrapText="1"/>
    </xf>
    <xf numFmtId="0" fontId="11" fillId="0" borderId="49" xfId="2" applyFont="1" applyBorder="1" applyAlignment="1">
      <alignment wrapText="1"/>
    </xf>
    <xf numFmtId="0" fontId="11" fillId="0" borderId="50" xfId="2" applyFont="1" applyBorder="1" applyAlignment="1">
      <alignment wrapText="1"/>
    </xf>
    <xf numFmtId="0" fontId="10" fillId="0" borderId="6" xfId="2" applyAlignment="1">
      <alignment wrapText="1"/>
    </xf>
    <xf numFmtId="0" fontId="7" fillId="5" borderId="6" xfId="2" applyFont="1" applyFill="1" applyAlignment="1" applyProtection="1">
      <alignment wrapText="1"/>
      <protection locked="0"/>
    </xf>
    <xf numFmtId="0" fontId="7" fillId="5" borderId="6" xfId="2" applyFont="1" applyFill="1" applyAlignment="1" applyProtection="1">
      <alignment horizontal="left" wrapText="1"/>
      <protection locked="0"/>
    </xf>
    <xf numFmtId="0" fontId="7" fillId="4" borderId="13" xfId="1" applyFont="1" applyFill="1" applyBorder="1" applyAlignment="1">
      <alignment horizontal="center" vertical="center" wrapText="1"/>
    </xf>
    <xf numFmtId="0" fontId="10" fillId="0" borderId="52" xfId="2" applyBorder="1" applyAlignment="1">
      <alignment horizontal="center" vertical="center" wrapText="1"/>
    </xf>
    <xf numFmtId="0" fontId="10" fillId="0" borderId="24" xfId="2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0" fillId="0" borderId="14" xfId="2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49" fontId="7" fillId="4" borderId="55" xfId="9" applyNumberFormat="1" applyFont="1" applyFill="1" applyBorder="1" applyAlignment="1">
      <alignment horizontal="center" vertical="center" wrapText="1"/>
    </xf>
    <xf numFmtId="49" fontId="7" fillId="4" borderId="53" xfId="9" applyNumberFormat="1" applyFont="1" applyFill="1" applyBorder="1" applyAlignment="1">
      <alignment horizontal="center" vertical="center" wrapText="1"/>
    </xf>
    <xf numFmtId="49" fontId="7" fillId="4" borderId="54" xfId="9" applyNumberFormat="1" applyFont="1" applyFill="1" applyBorder="1" applyAlignment="1">
      <alignment horizontal="center" vertical="center" wrapText="1"/>
    </xf>
    <xf numFmtId="49" fontId="7" fillId="4" borderId="56" xfId="9" applyNumberFormat="1" applyFont="1" applyFill="1" applyBorder="1" applyAlignment="1">
      <alignment horizontal="center" vertical="center" wrapText="1"/>
    </xf>
    <xf numFmtId="49" fontId="7" fillId="4" borderId="6" xfId="9" applyNumberFormat="1" applyFont="1" applyFill="1" applyBorder="1" applyAlignment="1">
      <alignment horizontal="center" vertical="center" wrapText="1"/>
    </xf>
    <xf numFmtId="49" fontId="7" fillId="4" borderId="61" xfId="9" applyNumberFormat="1" applyFont="1" applyFill="1" applyBorder="1" applyAlignment="1">
      <alignment horizontal="center" vertical="center" wrapText="1"/>
    </xf>
    <xf numFmtId="0" fontId="16" fillId="4" borderId="57" xfId="2" applyFont="1" applyFill="1" applyBorder="1" applyAlignment="1">
      <alignment horizontal="center" vertical="center" wrapText="1"/>
    </xf>
    <xf numFmtId="0" fontId="16" fillId="4" borderId="58" xfId="2" applyFont="1" applyFill="1" applyBorder="1" applyAlignment="1">
      <alignment horizontal="center" vertical="center" wrapText="1"/>
    </xf>
    <xf numFmtId="49" fontId="7" fillId="4" borderId="59" xfId="9" applyNumberFormat="1" applyFont="1" applyFill="1" applyBorder="1" applyAlignment="1">
      <alignment horizontal="center" vertical="center" wrapText="1"/>
    </xf>
    <xf numFmtId="49" fontId="7" fillId="4" borderId="60" xfId="9" applyNumberFormat="1" applyFont="1" applyFill="1" applyBorder="1" applyAlignment="1">
      <alignment horizontal="center" vertical="center" wrapText="1"/>
    </xf>
    <xf numFmtId="49" fontId="7" fillId="4" borderId="62" xfId="9" applyNumberFormat="1" applyFont="1" applyFill="1" applyBorder="1" applyAlignment="1">
      <alignment horizontal="center" vertical="center" wrapText="1"/>
    </xf>
    <xf numFmtId="0" fontId="7" fillId="4" borderId="61" xfId="9" applyNumberFormat="1" applyFont="1" applyFill="1" applyBorder="1" applyAlignment="1">
      <alignment horizontal="center" vertical="center" wrapText="1"/>
    </xf>
    <xf numFmtId="49" fontId="29" fillId="4" borderId="60" xfId="9" applyNumberFormat="1" applyFont="1" applyFill="1" applyBorder="1" applyAlignment="1">
      <alignment horizontal="center" vertical="center" wrapText="1"/>
    </xf>
    <xf numFmtId="49" fontId="29" fillId="4" borderId="62" xfId="9" applyNumberFormat="1" applyFont="1" applyFill="1" applyBorder="1" applyAlignment="1">
      <alignment horizontal="center" vertical="center" wrapText="1"/>
    </xf>
    <xf numFmtId="0" fontId="29" fillId="4" borderId="61" xfId="9" applyNumberFormat="1" applyFont="1" applyFill="1" applyBorder="1" applyAlignment="1">
      <alignment horizontal="center" vertical="center" wrapText="1"/>
    </xf>
    <xf numFmtId="49" fontId="29" fillId="4" borderId="56" xfId="9" applyNumberFormat="1" applyFont="1" applyFill="1" applyBorder="1" applyAlignment="1">
      <alignment horizontal="center" vertical="center" wrapText="1"/>
    </xf>
    <xf numFmtId="49" fontId="29" fillId="4" borderId="6" xfId="9" applyNumberFormat="1" applyFont="1" applyFill="1" applyBorder="1" applyAlignment="1">
      <alignment horizontal="center" vertical="center" wrapText="1"/>
    </xf>
    <xf numFmtId="49" fontId="29" fillId="4" borderId="61" xfId="9" applyNumberFormat="1" applyFont="1" applyFill="1" applyBorder="1" applyAlignment="1">
      <alignment horizontal="center" vertical="center" wrapText="1"/>
    </xf>
    <xf numFmtId="0" fontId="27" fillId="4" borderId="57" xfId="2" applyFont="1" applyFill="1" applyBorder="1" applyAlignment="1">
      <alignment horizontal="center" vertical="center" wrapText="1"/>
    </xf>
    <xf numFmtId="0" fontId="27" fillId="4" borderId="58" xfId="2" applyFont="1" applyFill="1" applyBorder="1" applyAlignment="1">
      <alignment horizontal="center" vertical="center" wrapText="1"/>
    </xf>
    <xf numFmtId="49" fontId="29" fillId="4" borderId="59" xfId="9" applyNumberFormat="1" applyFont="1" applyFill="1" applyBorder="1" applyAlignment="1">
      <alignment horizontal="center" vertical="center" wrapText="1"/>
    </xf>
    <xf numFmtId="0" fontId="11" fillId="0" borderId="6" xfId="2" applyFont="1" applyFill="1" applyProtection="1">
      <protection locked="0"/>
    </xf>
    <xf numFmtId="0" fontId="23" fillId="4" borderId="14" xfId="2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left" vertical="center" wrapText="1"/>
    </xf>
    <xf numFmtId="0" fontId="21" fillId="4" borderId="19" xfId="1" applyFont="1" applyFill="1" applyBorder="1" applyAlignment="1">
      <alignment horizontal="left" vertical="center"/>
    </xf>
    <xf numFmtId="0" fontId="21" fillId="4" borderId="22" xfId="1" applyFont="1" applyFill="1" applyBorder="1" applyAlignment="1">
      <alignment horizontal="left" vertical="center"/>
    </xf>
    <xf numFmtId="0" fontId="21" fillId="4" borderId="23" xfId="1" applyFont="1" applyFill="1" applyBorder="1" applyAlignment="1">
      <alignment horizontal="left" vertical="center"/>
    </xf>
    <xf numFmtId="0" fontId="7" fillId="4" borderId="21" xfId="2" applyFont="1" applyFill="1" applyBorder="1" applyAlignment="1">
      <alignment horizontal="center" vertical="center"/>
    </xf>
    <xf numFmtId="0" fontId="23" fillId="4" borderId="14" xfId="2" applyFont="1" applyFill="1" applyBorder="1" applyAlignment="1">
      <alignment horizontal="right" vertical="center" wrapText="1"/>
    </xf>
    <xf numFmtId="0" fontId="11" fillId="4" borderId="43" xfId="2" applyFont="1" applyFill="1" applyBorder="1" applyAlignment="1">
      <alignment wrapText="1"/>
    </xf>
  </cellXfs>
  <cellStyles count="15">
    <cellStyle name="Hipervínculo" xfId="6" builtinId="8"/>
    <cellStyle name="Millares 2" xfId="8" xr:uid="{3F0A526E-B38D-0846-A043-ED7AF5649E0E}"/>
    <cellStyle name="Millares 3" xfId="9" xr:uid="{01DD2276-EBB2-ED4B-B4A5-D10294974821}"/>
    <cellStyle name="Moneda 2" xfId="11" xr:uid="{2DCDFDC2-33C1-F247-BC91-3D540A88ADB6}"/>
    <cellStyle name="Normal" xfId="0" builtinId="0"/>
    <cellStyle name="Normal 2" xfId="1" xr:uid="{AF8C5802-CB44-4096-BD89-8E88F53B6ACB}"/>
    <cellStyle name="Normal 2 2" xfId="14" xr:uid="{F60101D2-022A-40C6-8894-04B1FC40D895}"/>
    <cellStyle name="Normal 3" xfId="2" xr:uid="{66651253-4CF9-C84C-9530-75E4C2F22494}"/>
    <cellStyle name="Normal 3 2" xfId="4" xr:uid="{72048066-95F7-4A42-9705-186AC74FC5FE}"/>
    <cellStyle name="Normal 3 3" xfId="7" xr:uid="{1A38D470-1FF0-1045-8055-1C178B154BA2}"/>
    <cellStyle name="Normal 3 4" xfId="10" xr:uid="{68541831-2019-4845-BCB7-1B7F470D9345}"/>
    <cellStyle name="Normal 3 5" xfId="12" xr:uid="{A02ADEBA-76AC-C44B-9AFE-9AEC2D6DEAC8}"/>
    <cellStyle name="Porcentaje 2" xfId="3" xr:uid="{406EF8AD-51D5-7B4A-BA79-CEE059E78779}"/>
    <cellStyle name="Porcentaje 2 2" xfId="5" xr:uid="{E5A55FC8-5155-564B-85AC-D82C495A43BF}"/>
    <cellStyle name="Porcentaje 2 3" xfId="13" xr:uid="{5F0FF8C5-64DD-BF45-9BAA-CF82DC09EBE8}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D8D8D8"/>
      <rgbColor rgb="FFA5A5A5"/>
      <rgbColor rgb="FFB6004B"/>
      <rgbColor rgb="FF51515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763533</xdr:rowOff>
    </xdr:from>
    <xdr:to>
      <xdr:col>4</xdr:col>
      <xdr:colOff>0</xdr:colOff>
      <xdr:row>1</xdr:row>
      <xdr:rowOff>0</xdr:rowOff>
    </xdr:to>
    <xdr:pic>
      <xdr:nvPicPr>
        <xdr:cNvPr id="2" name="Imagen 2" descr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3532"/>
          <a:ext cx="12595225" cy="270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2</xdr:col>
      <xdr:colOff>1165681</xdr:colOff>
      <xdr:row>0</xdr:row>
      <xdr:rowOff>322731</xdr:rowOff>
    </xdr:from>
    <xdr:to>
      <xdr:col>3</xdr:col>
      <xdr:colOff>1415006</xdr:colOff>
      <xdr:row>1</xdr:row>
      <xdr:rowOff>365985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E3E76C3-91F9-B345-9446-B74C7E43F2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05" t="14559" r="60970" b="15553"/>
        <a:stretch/>
      </xdr:blipFill>
      <xdr:spPr>
        <a:xfrm>
          <a:off x="9092233" y="322731"/>
          <a:ext cx="2636049" cy="711099"/>
        </a:xfrm>
        <a:prstGeom prst="rect">
          <a:avLst/>
        </a:prstGeom>
      </xdr:spPr>
    </xdr:pic>
    <xdr:clientData/>
  </xdr:twoCellAnchor>
  <xdr:twoCellAnchor editAs="oneCell">
    <xdr:from>
      <xdr:col>1</xdr:col>
      <xdr:colOff>5478107</xdr:colOff>
      <xdr:row>0</xdr:row>
      <xdr:rowOff>306113</xdr:rowOff>
    </xdr:from>
    <xdr:to>
      <xdr:col>2</xdr:col>
      <xdr:colOff>398107</xdr:colOff>
      <xdr:row>1</xdr:row>
      <xdr:rowOff>382602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A006B7-FE41-044C-A071-FAF403EFC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3969" y="306113"/>
          <a:ext cx="1970690" cy="744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307147</xdr:rowOff>
    </xdr:from>
    <xdr:to>
      <xdr:col>1</xdr:col>
      <xdr:colOff>1839310</xdr:colOff>
      <xdr:row>1</xdr:row>
      <xdr:rowOff>381569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BFC08A1-163D-F64F-932F-3B4465DB17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72204"/>
        <a:stretch/>
      </xdr:blipFill>
      <xdr:spPr>
        <a:xfrm>
          <a:off x="0" y="307147"/>
          <a:ext cx="2715172" cy="742267"/>
        </a:xfrm>
        <a:prstGeom prst="rect">
          <a:avLst/>
        </a:prstGeom>
      </xdr:spPr>
    </xdr:pic>
    <xdr:clientData/>
  </xdr:twoCellAnchor>
  <xdr:twoCellAnchor editAs="oneCell">
    <xdr:from>
      <xdr:col>1</xdr:col>
      <xdr:colOff>2606884</xdr:colOff>
      <xdr:row>0</xdr:row>
      <xdr:rowOff>307147</xdr:rowOff>
    </xdr:from>
    <xdr:to>
      <xdr:col>1</xdr:col>
      <xdr:colOff>4710533</xdr:colOff>
      <xdr:row>1</xdr:row>
      <xdr:rowOff>381569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08C276E-B2B3-B742-B1D1-8CF1F31F97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8465"/>
        <a:stretch/>
      </xdr:blipFill>
      <xdr:spPr>
        <a:xfrm>
          <a:off x="3482746" y="307147"/>
          <a:ext cx="2103649" cy="7422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1970691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48524C-2912-FE40-AE3D-DF61C506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690" cy="7443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1970691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F168C-2275-CB47-8DD7-0264A41E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690" cy="7443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709448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8B5482-235C-3342-915B-46834B14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3448" cy="7443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0DD38-9A7E-A344-94F1-C363B28CB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DDD605-C337-4346-A95D-0727D638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4C237B-3212-9747-B860-061F9240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305FB2-226A-E943-90FC-215B5993A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CE63B-A76B-9E4C-B95F-65F3B5CD2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344506</xdr:colOff>
      <xdr:row>1</xdr:row>
      <xdr:rowOff>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CA9122-2C06-1945-8CB6-4E44B4865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106" cy="75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665655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E05B97-953A-8749-9FAC-BB860959F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7755" cy="744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1970690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985E8F-0332-9A45-8469-3451E5D19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70690" cy="7443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092C6D-0879-6D44-9442-FF8A85892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52552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CC08F3-A873-AC40-9439-F004CC25A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4252" cy="74433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21897</xdr:rowOff>
    </xdr:from>
    <xdr:to>
      <xdr:col>1</xdr:col>
      <xdr:colOff>1359338</xdr:colOff>
      <xdr:row>0</xdr:row>
      <xdr:rowOff>722587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A99BD4-B814-B24F-9D4D-89D83FEEB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76200" y="21897"/>
          <a:ext cx="3543738" cy="7006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43793</xdr:rowOff>
    </xdr:from>
    <xdr:to>
      <xdr:col>1</xdr:col>
      <xdr:colOff>1545897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68B623-B4C5-FF42-B059-7860872F9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43793"/>
          <a:ext cx="3501697" cy="7006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65690</xdr:rowOff>
    </xdr:from>
    <xdr:to>
      <xdr:col>2</xdr:col>
      <xdr:colOff>604345</xdr:colOff>
      <xdr:row>1</xdr:row>
      <xdr:rowOff>10949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C2CDB6-D938-F14B-BD64-8FF42BF34D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65690"/>
          <a:ext cx="3639645" cy="69455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65690</xdr:rowOff>
    </xdr:from>
    <xdr:to>
      <xdr:col>1</xdr:col>
      <xdr:colOff>823310</xdr:colOff>
      <xdr:row>1</xdr:row>
      <xdr:rowOff>10949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B427CC-8EF1-3142-B3EF-C668274F83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65690"/>
          <a:ext cx="3604610" cy="69455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65690</xdr:rowOff>
    </xdr:from>
    <xdr:to>
      <xdr:col>2</xdr:col>
      <xdr:colOff>724776</xdr:colOff>
      <xdr:row>1</xdr:row>
      <xdr:rowOff>10949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DDA5E3-981A-AD43-A925-6D3073026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65690"/>
          <a:ext cx="3620376" cy="69455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76638</xdr:rowOff>
    </xdr:from>
    <xdr:to>
      <xdr:col>2</xdr:col>
      <xdr:colOff>571500</xdr:colOff>
      <xdr:row>1</xdr:row>
      <xdr:rowOff>21897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6D5C4D-782C-294C-B373-71B4776DB3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76638"/>
          <a:ext cx="3632200" cy="69455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76638</xdr:rowOff>
    </xdr:from>
    <xdr:to>
      <xdr:col>2</xdr:col>
      <xdr:colOff>790466</xdr:colOff>
      <xdr:row>1</xdr:row>
      <xdr:rowOff>21897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45AD6-79A0-DB46-93FB-97C9EEDF1B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76638"/>
          <a:ext cx="3622566" cy="69455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65690</xdr:rowOff>
    </xdr:from>
    <xdr:to>
      <xdr:col>3</xdr:col>
      <xdr:colOff>659086</xdr:colOff>
      <xdr:row>1</xdr:row>
      <xdr:rowOff>10949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A03F43-08FD-4D40-8BC9-A647120F1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05" t="14559" r="60970" b="15553"/>
        <a:stretch/>
      </xdr:blipFill>
      <xdr:spPr>
        <a:xfrm>
          <a:off x="0" y="65690"/>
          <a:ext cx="3630886" cy="694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226558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127958-A68C-904E-9040-E59080877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66457" cy="74433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522243</xdr:colOff>
      <xdr:row>0</xdr:row>
      <xdr:rowOff>742267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CD3C98-5DB8-D2DD-00B6-F257AB259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68318" cy="74226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175173</xdr:colOff>
      <xdr:row>0</xdr:row>
      <xdr:rowOff>0</xdr:rowOff>
    </xdr:from>
    <xdr:to>
      <xdr:col>2</xdr:col>
      <xdr:colOff>4604699</xdr:colOff>
      <xdr:row>0</xdr:row>
      <xdr:rowOff>742267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D3241A-2C21-54AA-C254-0EA11DBA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173" y="0"/>
          <a:ext cx="7772400" cy="74226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502745</xdr:colOff>
      <xdr:row>0</xdr:row>
      <xdr:rowOff>742267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8C0961-947F-238D-1D90-93647DD41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6322" y="0"/>
          <a:ext cx="7772400" cy="74226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1028262</xdr:colOff>
      <xdr:row>0</xdr:row>
      <xdr:rowOff>742267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6ABDA9-E197-9627-5BC5-CE42E2767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2400" cy="742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1970691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93CF9-EAA2-314D-A352-815C6834B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690" cy="7443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1970691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3030E8-F080-A741-87C4-D2BB0E3CB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690" cy="7443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1970691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2E48A9-C542-5F44-B1CB-D6A2719D1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690" cy="7443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1970691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A24734-3E55-814E-B3CD-ADC797147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690" cy="7443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408737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25A02-E922-F041-B272-7895A956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0836" cy="7443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642300</xdr:colOff>
      <xdr:row>0</xdr:row>
      <xdr:rowOff>744334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A37C15-9246-574B-81C6-F693CE438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75799" cy="74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wj/n57d95s93lbdttn6sd9nbm900000gn/T/com.microsoft.Outlook/Outlook%20Temp/DANE%20%20-%20Reporte%202021%5b67%5d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anegovco-my.sharepoint.com/Users/auramorenogamba/Documents/DANE/2023/Economia%20creativa/Reporte%20cultural/De&#769;cimo%20reporte/Informacio&#769;n%20entidades/Mincultura/Guia%20elaboracion%20Anexo%20EDTH_Mincultura%202022.xlsx" TargetMode="External"/><Relationship Id="rId2" Type="http://schemas.microsoft.com/office/2019/04/relationships/externalLinkLongPath" Target="Informacio&#769;n%20entidades/Mincultura/Guia%20elaboracion%20Anexo%20EDTH_Mincultura%202022.xlsx?0D38EFBC" TargetMode="External"/><Relationship Id="rId1" Type="http://schemas.openxmlformats.org/officeDocument/2006/relationships/externalLinkPath" Target="file:///\\0D38EFBC\Guia%20elaboracion%20Anexo%20EDTH_Mincultura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anegovco-my.sharepoint.com/Users/auramorenogamba/Documents/DANE/2023/Economia%20creativa/Reporte%20cultural/De&#769;cimo%20reporte/Informacio&#769;n%20entidades/Mincultura/Guia%20elaboracion%20Anexo%20Edu%20Sup%20Mincultura.xlsx" TargetMode="External"/><Relationship Id="rId2" Type="http://schemas.microsoft.com/office/2019/04/relationships/externalLinkLongPath" Target="Informacio&#769;n%20entidades/Mincultura/Guia%20elaboracion%20Anexo%20Edu%20Sup%20Mincultura.xlsx?0D38EFBC" TargetMode="External"/><Relationship Id="rId1" Type="http://schemas.openxmlformats.org/officeDocument/2006/relationships/externalLinkPath" Target="file:///\\0D38EFBC\Guia%20elaboracion%20Anexo%20Edu%20Sup%20Mincultura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anegovco-my.sharepoint.com/Users/auramorenogamba/Documents/DANE/2023/Economia%20creativa/Reporte%20cultural/De&#769;cimo%20reporte/Informacio&#769;n%20entidades/DNDA/DANE%20%20-%20Reporte%202022.xlsx" TargetMode="External"/><Relationship Id="rId2" Type="http://schemas.microsoft.com/office/2019/04/relationships/externalLinkLongPath" Target="Informacio&#769;n%20entidades/DNDA/DANE%20%20-%20Reporte%202022.xlsx?06813E31" TargetMode="External"/><Relationship Id="rId1" Type="http://schemas.openxmlformats.org/officeDocument/2006/relationships/externalLinkPath" Target="file:///\\06813E31\DANE%20%20-%20Report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wj/n57d95s93lbdttn6sd9nbm900000gn/T/com.microsoft.Outlook/Outlook%20Temp/22-09-2022_Guia%20elaboracion%20Anexo%20Edu%20Sup%5b36%5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REGISTRO\2019\B-8%20Relaciones%20con%20las%20dem&#225;s%20dependencias\Direccion%20General\Informes%20Semanales\Informe%20de%20gestion%20OdeR%20para%20DG%20del%2027%20de%20Diciembre%20al%2031%20de%20dicembre%20de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anegovco-my.sharepoint.com/Users/auramorenogamba/Documents/DANE/2023/Economia%20creativa/Reporte%20cultural/De&#769;cimo%20reporte/Informacio&#769;n%20entidades/DANE/Cuadros%20anexos%20economia%20naranja%20fuente%20ECV2021%20para%20entrega%20-%20modelo.xls" TargetMode="External"/><Relationship Id="rId2" Type="http://schemas.microsoft.com/office/2019/04/relationships/externalLinkLongPath" Target="Informacio&#769;n%20entidades/DANE/Cuadros%20anexos%20economia%20naranja%20fuente%20ECV2021%20para%20entrega%20-%20modelo.xls?2A5ACD41" TargetMode="External"/><Relationship Id="rId1" Type="http://schemas.openxmlformats.org/officeDocument/2006/relationships/externalLinkPath" Target="file:///\\2A5ACD41\Cuadros%20anexos%20economia%20naranja%20fuente%20ECV2021%20para%20entrega%20-%20mode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xlsx].xlsx].xlsx].xlsx]_xlsx_2"/>
      <sheetName val=".xlsx].xlsx].xlsx].xlsx]_xlsx_3"/>
      <sheetName val=".xlsx].xlsx].xlsx].xlsx]_xlsx_4"/>
      <sheetName val=".xlsx].xlsx].xlsx].xlsx]_xlsx_5"/>
      <sheetName val=".xlsx].xlsx].xlsx].xlsx]_xlsx_6"/>
      <sheetName val=".xlsx].xlsx].xlsx].xlsx]_xlsx_7"/>
      <sheetName val=".xlsx].xlsx].xlsx].xlsx]_xlsx_8"/>
      <sheetName val=".xlsx].xlsx].xlsx].xlsx]_xlsx_9"/>
      <sheetName val=".xlsx].xlsx].xlsx].xlsx]_xls_10"/>
      <sheetName val=".xlsx].xlsx].xlsx].xlsx]_xls_11"/>
      <sheetName val=".xlsx].xlsx].xlsx].xlsx]_xls_12"/>
      <sheetName val=".xlsx].xlsx].xlsx].xlsx]_xls_13"/>
      <sheetName val=".xlsx].xlsx].xlsx].xlsx]_xls_14"/>
      <sheetName val=".xlsx].xlsx].xlsx].xlsx]_xls_15"/>
      <sheetName val=".xlsx].xlsx].xlsx].xlsx]_xls_16"/>
      <sheetName val=".xlsx].xlsx].xlsx].xlsx]_xls_17"/>
      <sheetName val=".xlsx].xlsx].xlsx].xlsx]_xls_18"/>
      <sheetName val=".xlsx].xlsx].xlsx].xlsx]_xls_19"/>
      <sheetName val=".xlsx].xlsx].xlsx].xlsx]_xls_20"/>
      <sheetName val=".xlsx].xlsx].xlsx].xlsx]_xls_21"/>
      <sheetName val=".xlsx].xlsx].xlsx].xlsx]_xls_22"/>
      <sheetName val=".xlsx].xlsx].xlsx].xlsx]_xls_23"/>
      <sheetName val=".xlsx].xlsx].xlsx].xlsx]_xls_24"/>
      <sheetName val=".xlsx].xlsx].xlsx].xlsx]_xls_25"/>
      <sheetName val=".xlsx].xlsx].xlsx].xlsx]_xls_26"/>
      <sheetName val=".xlsx].xlsx].xlsx].xlsx]_xls_27"/>
      <sheetName val=".xlsx].xlsx].xlsx].xlsx]_xls_28"/>
      <sheetName val=".xlsx].xlsx].xlsx].xlsx]_xls_29"/>
      <sheetName val=".xlsx].xlsx].xlsx].xlsx]_xls_30"/>
      <sheetName val=".xlsx].xlsx].xlsx].xlsx]_xls_31"/>
      <sheetName val=".xlsx].xlsx].xlsx].xlsx]_xls_32"/>
      <sheetName val=".xlsx].xlsx].xlsx].xlsx]_xls_33"/>
      <sheetName val=".xlsx].xlsx].xlsx].xlsx]_xls_34"/>
      <sheetName val=".xlsx].xlsx].xlsx].xlsx]_xls_35"/>
      <sheetName val=".xlsx].xlsx].xlsx].xlsx]_xls_36"/>
      <sheetName val=".xlsx].xlsx].xlsx].xlsx]_xls_37"/>
      <sheetName val=".xlsx].xlsx].xlsx].xlsx]_xls_38"/>
      <sheetName val=".xlsx].xlsx].xlsx].xlsx]_xls_39"/>
      <sheetName val=".xlsx].xlsx].xlsx].xlsx]_xls_40"/>
      <sheetName val=".xlsx].xlsx].xlsx].xlsx]_xls_41"/>
      <sheetName val=".xlsx].xlsx].xlsx].xlsx]_xls_42"/>
      <sheetName val=".xlsx].xlsx].xlsx].xlsx]_xls_43"/>
      <sheetName val=".xlsx].xlsx].xlsx].xlsx]_xls_44"/>
      <sheetName val=".xlsx].xlsx].xlsx].xlsx]_xls_45"/>
      <sheetName val=".xlsx].xlsx].xlsx].xlsx]_xls_46"/>
      <sheetName val=".xlsx].xlsx].xlsx].xlsx]_xls_47"/>
      <sheetName val=".xlsx].xlsx].xlsx].xlsx]_xls_48"/>
      <sheetName val=".xlsx].xlsx].xlsx].xlsx]_xls_49"/>
      <sheetName val=".xlsx].xlsx].xlsx].xlsx]_xls_50"/>
      <sheetName val=".xlsx].xlsx].xlsx].xlsx]_xls_51"/>
      <sheetName val=".xlsx].xlsx].xlsx].xlsx]_xls_52"/>
      <sheetName val=".xlsx].xlsx].xlsx].xlsx]_xls_53"/>
      <sheetName val=".xlsx].xlsx].xlsx].xlsx]_xls_54"/>
      <sheetName val=".xlsx].xlsx].xlsx].xlsx]_xls_55"/>
      <sheetName val=".xlsx].xlsx].xlsx].xlsx]_xls_56"/>
      <sheetName val=".xlsx].xlsx].xlsx].xlsx]_xls_57"/>
      <sheetName val=".xlsx].xlsx].xlsx].xlsx]_xls_58"/>
      <sheetName val=".xlsx].xlsx].xlsx].xlsx]_xls_59"/>
      <sheetName val=".xlsx].xlsx].xlsx].xlsx]_xls_60"/>
      <sheetName val=".xlsx].xlsx].xlsx].xlsx]_xls_61"/>
      <sheetName val=".xlsx].xlsx].xlsx].xlsx]_xls_62"/>
      <sheetName val=".xlsx].xlsx].xlsx].xlsx]_xls_63"/>
      <sheetName val=".xlsx].xlsx].xlsx].xlsx]_xls_64"/>
      <sheetName val=".xlsx].xlsx].xlsx].xlsx]_xls_65"/>
      <sheetName val=".xlsx].xlsx].xlsx].xlsx]_xls_66"/>
      <sheetName val=".xlsx].xlsx].xlsx].xlsx]_xls_67"/>
      <sheetName val=".xlsx].xlsx].xlsx].xlsx]_xls_68"/>
      <sheetName val=".xlsx].xlsx].xlsx].xlsx]_xls_69"/>
      <sheetName val=".xlsx].xlsx].xlsx].xlsx]_xls_70"/>
      <sheetName val=".xlsx].xlsx].xlsx].xlsx]_xls_71"/>
      <sheetName val=".xlsx].xlsx].xlsx].xlsx]_xls_72"/>
      <sheetName val=".xlsx].xlsx].xlsx].xlsx]_xls_73"/>
      <sheetName val=".xlsx].xlsx].xlsx].xlsx]_xls_74"/>
      <sheetName val=".xlsx].xlsx].xlsx].xlsx]_xls_75"/>
      <sheetName val=".xlsx].xlsx].xlsx].xlsx]_xls_76"/>
      <sheetName val=".xlsx].xlsx].xlsx].xlsx]_xls_77"/>
      <sheetName val=".xlsx].xlsx].xlsx].xlsx]_xls_78"/>
      <sheetName val=".xlsx].xlsx].xlsx].xlsx]_xls_79"/>
      <sheetName val=".xlsx].xlsx].xlsx].xlsx]_xls_80"/>
      <sheetName val=".xlsx].xlsx].xlsx].xlsx]_xls_81"/>
      <sheetName val=".xlsx].xlsx].xlsx].xlsx]_xls_82"/>
      <sheetName val=".xlsx].xlsx].xlsx].xlsx]_xls_83"/>
      <sheetName val=".xlsx].xlsx].xlsx].xlsx]_xls_84"/>
      <sheetName val=".xlsx].xlsx].xlsx].xlsx]_xls_85"/>
      <sheetName val=".xlsx].xlsx].xlsx].xlsx]_xls_86"/>
      <sheetName val=".xlsx].xlsx].xlsx].xlsx]_xls_87"/>
      <sheetName val=".xlsx].xlsx].xlsx].xlsx]_xls_88"/>
      <sheetName val=".xlsx].xlsx].xlsx].xlsx]_xls_89"/>
      <sheetName val=".xlsx].xlsx].xlsx].xlsx]_xls_90"/>
      <sheetName val=".xlsx].xlsx].xlsx].xlsx]_xls_91"/>
      <sheetName val=".xlsx].xlsx].xlsx].xlsx]_xls_92"/>
      <sheetName val=".xlsx].xlsx].xlsx].xlsx]_xls_93"/>
      <sheetName val=".xlsx].xlsx].xlsx].xlsx]_xls_94"/>
      <sheetName val=".xlsx].xlsx].xlsx].xlsx]_xls_95"/>
      <sheetName val=".xlsx].xlsx].xlsx].xlsx]_xls_96"/>
      <sheetName val=".xlsx].xlsx].xlsx].xlsx]_xls_97"/>
      <sheetName val=".xlsx].xlsx].xlsx].xlsx]_xls_98"/>
      <sheetName val=".xlsx].xlsx].xlsx].xlsx]_xls_99"/>
      <sheetName val=".xlsx].xlsx].xlsx].xlsx]_xl_100"/>
      <sheetName val=".xlsx].xlsx].xlsx].xlsx]_xl_101"/>
      <sheetName val=".xlsx].xlsx].xlsx].xlsx]_xl_102"/>
      <sheetName val=".xlsx].xlsx].xlsx].xlsx]_xl_103"/>
      <sheetName val=".xlsx].xlsx].xlsx].xlsx]_xl_104"/>
      <sheetName val=".xlsx].xlsx].xlsx].xlsx]_xl_105"/>
      <sheetName val=".xlsx].xlsx].xlsx].xlsx]_xl_106"/>
      <sheetName val=".xlsx].xlsx].xlsx].xlsx]_xl_107"/>
      <sheetName val=".xlsx].xlsx].xlsx].xlsx]_xl_108"/>
      <sheetName val=".xlsx].xlsx].xlsx].xlsx]_xl_109"/>
      <sheetName val=".xlsx].xlsx].xlsx].xlsx]_xl_110"/>
      <sheetName val=".xlsx].xlsx].xlsx].xlsx]_xl_111"/>
      <sheetName val=".xlsx].xlsx].xlsx].xlsx]_xl_112"/>
      <sheetName val=".xlsx].xlsx].xlsx].xlsx]_xl_113"/>
      <sheetName val=".xlsx].xlsx].xlsx].xlsx]_xl_114"/>
      <sheetName val=".xlsx].xlsx].xlsx].xlsx]_xl_115"/>
      <sheetName val=".xlsx].xlsx].xlsx].xlsx]_xl_116"/>
      <sheetName val=".xlsx].xlsx].xlsx].xlsx]_xl_117"/>
      <sheetName val=".xlsx].xlsx].xlsx].xlsx]_xl_118"/>
      <sheetName val=".xlsx].xlsx].xlsx].xlsx]_xl_119"/>
      <sheetName val=".xlsx].xlsx].xlsx].xlsx]_xl_120"/>
      <sheetName val=".xlsx].xlsx].xlsx].xlsx]_xl_121"/>
      <sheetName val=".xlsx].xlsx].xlsx].xlsx]_xl_122"/>
      <sheetName val=".xlsx].xlsx].xlsx].xlsx]_xl_123"/>
      <sheetName val=".xlsx].xlsx].xlsx].xlsx]_xl_124"/>
      <sheetName val=".xlsx].xlsx].xlsx].xlsx]_xl_125"/>
      <sheetName val=".xlsx].xlsx].xlsx].xlsx]_xl_126"/>
      <sheetName val=".xlsx].xlsx].xlsx].xlsx]_xl_127"/>
      <sheetName val=".xlsx].xlsx].xlsx].xlsx]_xl_128"/>
      <sheetName val=".xlsx].xlsx].xlsx].xlsx]_xl_129"/>
      <sheetName val=".xlsx].xlsx].xlsx].xlsx]_xl_130"/>
      <sheetName val=".xlsx].xlsx].xlsx].xlsx]_xl_131"/>
      <sheetName val=".xlsx].xlsx].xlsx].xlsx]_xl_132"/>
      <sheetName val=".xlsx].xlsx].xlsx].xlsx]_xl_133"/>
      <sheetName val=".xlsx].xlsx].xlsx].xlsx]_xl_134"/>
      <sheetName val=".xlsx].xlsx].xlsx].xlsx]_xl_135"/>
      <sheetName val=".xlsx].xlsx].xlsx].xlsx]_xl_136"/>
      <sheetName val=".xlsx].xlsx].xlsx].xlsx]_xl_137"/>
      <sheetName val=".xlsx].xlsx].xlsx].xlsx]_xl_138"/>
      <sheetName val=".xlsx].xlsx].xlsx].xlsx]_xl_139"/>
      <sheetName val=".xlsx].xlsx].xlsx].xlsx]_xl_140"/>
      <sheetName val=".xlsx].xlsx].xlsx].xlsx]_xl_141"/>
      <sheetName val=".xlsx].xlsx].xlsx].xlsx]_xl_142"/>
      <sheetName val=".xlsx].xlsx].xlsx].xlsx]_xl_143"/>
      <sheetName val=".xlsx].xlsx].xlsx].xlsx]_xl_144"/>
      <sheetName val=".xlsx].xlsx].xlsx].xlsx]_xl_145"/>
      <sheetName val=".xlsx].xlsx].xlsx].xlsx]_xl_146"/>
      <sheetName val=".xlsx].xlsx].xlsx].xlsx]_xl_147"/>
      <sheetName val=".xlsx].xlsx].xlsx].xlsx]_xl_148"/>
      <sheetName val=".xlsx].xlsx].xlsx].xlsx]_xl_149"/>
      <sheetName val=".xlsx].xlsx].xlsx].xlsx]_xl_150"/>
      <sheetName val=".xlsx].xlsx].xlsx].xlsx]_xl_151"/>
      <sheetName val=".xlsx].xlsx].xlsx].xlsx]_xl_152"/>
      <sheetName val=".xlsx].xlsx].xlsx].xlsx]_xl_153"/>
      <sheetName val=".xlsx].xlsx].xlsx].xlsx]_xl_154"/>
      <sheetName val=".xlsx].xlsx].xlsx].xlsx]_xl_155"/>
      <sheetName val=".xlsx].xlsx].xlsx].xlsx]_xl_156"/>
      <sheetName val=".xlsx].xlsx].xlsx].xlsx]_xl_157"/>
      <sheetName val=".xlsx].xlsx].xlsx].xlsx]_xl_158"/>
      <sheetName val=".xlsx].xlsx].xlsx].xlsx]_xl_159"/>
      <sheetName val=".xlsx].xlsx].xlsx].xlsx]_xl_160"/>
      <sheetName val=".xlsx].xlsx].xlsx].xlsx]_xl_161"/>
      <sheetName val=".xlsx].xlsx].xlsx].xlsx]_xl_162"/>
      <sheetName val=".xlsx].xlsx].xlsx].xlsx]_xl_163"/>
      <sheetName val=".xlsx].xlsx].xlsx].xlsx]_xl_164"/>
      <sheetName val=".xlsx].xlsx].xlsx].xlsx]_xl_165"/>
      <sheetName val=".xlsx].xlsx].xlsx].xlsx]_xl_166"/>
      <sheetName val=".xlsx].xlsx].xlsx].xlsx]DANE__2"/>
      <sheetName val=".xlsx].xlsx].xlsx]DANE____Rep_2"/>
      <sheetName val=".xlsx].xlsx].xlsx]DANE____Rep_3"/>
      <sheetName val=".xlsx].xlsx]DANE____Reporte_2_2"/>
      <sheetName val=".xlsx].xlsx]DANE____Reporte_2_3"/>
      <sheetName val=".xlsx]DANE  - Reporte 2021[67]"/>
      <sheetName val=".xlsx]DANE  - Reporte 2021[67]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/>
      <sheetData sheetId="1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utas de diligenciamiento"/>
      <sheetName val="Lista de indicadores "/>
      <sheetName val="Art Visuales EDTH"/>
      <sheetName val="Artes Escencias EDTH"/>
      <sheetName val="Turismo y Patrimonio EDTH"/>
      <sheetName val="Edu Arte y Cultuta EDTH"/>
      <sheetName val="Editorial EDTH "/>
      <sheetName val="Fonografica EDTH"/>
      <sheetName val="Audiovisual EDTH"/>
      <sheetName val="Medios Digitales y Software EDT"/>
      <sheetName val="Diseño EDTH"/>
      <sheetName val="Publicidad EDTH"/>
      <sheetName val="Guia elaboracion Anexo EDTH_Min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utas de diligenciamiento"/>
      <sheetName val="Lista de indicadores "/>
      <sheetName val="Ar Visuales ES"/>
      <sheetName val="Ar Escenicas ES"/>
      <sheetName val="Patrimonio y Turismo ES"/>
      <sheetName val="Educación en Arte y Cultura ES"/>
      <sheetName val="Editorial ES"/>
      <sheetName val="Fonográfica ES"/>
      <sheetName val="Audiovisual ES"/>
      <sheetName val="Medios digitales y software ES"/>
      <sheetName val="Diseño ES"/>
      <sheetName val="Publicidad ES"/>
      <sheetName val="Guia elaboracion Anexo Edu S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utas de diligenciamiento"/>
      <sheetName val="Lista de indicadores "/>
      <sheetName val="Solicitudes de Registro"/>
      <sheetName val="Registros Efectuados"/>
      <sheetName val="Medio de Registro"/>
      <sheetName val="Participacion por categoria "/>
      <sheetName val="Distribucion por Mes"/>
      <sheetName val="Distribucion por Departamentos"/>
      <sheetName val="Por Departamentos x Categoria"/>
      <sheetName val="Colombianos en el Exterior"/>
      <sheetName val="DANE  - Reporte 20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xlsx].xlsx].xlsx].xlsx]_xlsx_2"/>
      <sheetName val=".xlsx].xlsx].xlsx].xlsx]_xlsx_3"/>
      <sheetName val=".xlsx].xlsx].xlsx].xlsx]_xlsx_4"/>
      <sheetName val=".xlsx].xlsx].xlsx].xlsx]_xlsx_5"/>
      <sheetName val=".xlsx].xlsx].xlsx].xlsx]_xlsx_6"/>
      <sheetName val=".xlsx].xlsx].xlsx].xlsx]_xlsx_7"/>
      <sheetName val=".xlsx].xlsx].xlsx].xlsx]_xlsx_8"/>
      <sheetName val=".xlsx].xlsx].xlsx].xlsx]_xlsx_9"/>
      <sheetName val=".xlsx].xlsx].xlsx].xlsx]_xls_10"/>
      <sheetName val=".xlsx].xlsx].xlsx].xlsx]_xls_11"/>
      <sheetName val=".xlsx].xlsx].xlsx].xlsx]_xls_12"/>
      <sheetName val=".xlsx].xlsx].xlsx].xlsx]_xls_13"/>
      <sheetName val=".xlsx].xlsx].xlsx].xlsx]_xls_14"/>
      <sheetName val=".xlsx].xlsx].xlsx].xlsx]_xls_15"/>
      <sheetName val=".xlsx].xlsx].xlsx].xlsx]_xls_16"/>
      <sheetName val=".xlsx].xlsx].xlsx].xlsx]_xls_17"/>
      <sheetName val=".xlsx].xlsx].xlsx].xlsx]_xls_18"/>
      <sheetName val=".xlsx].xlsx].xlsx].xlsx]_xls_19"/>
      <sheetName val=".xlsx].xlsx].xlsx].xlsx]_xls_20"/>
      <sheetName val=".xlsx].xlsx].xlsx].xlsx]_xls_21"/>
      <sheetName val=".xlsx].xlsx].xlsx].xlsx]_xls_22"/>
      <sheetName val=".xlsx].xlsx].xlsx].xlsx]_xls_23"/>
      <sheetName val=".xlsx].xlsx].xlsx].xlsx]_xls_24"/>
      <sheetName val=".xlsx].xlsx].xlsx].xlsx]_xls_25"/>
      <sheetName val=".xlsx].xlsx].xlsx].xlsx]_xls_26"/>
      <sheetName val=".xlsx].xlsx].xlsx].xlsx]_xls_27"/>
      <sheetName val=".xlsx].xlsx].xlsx].xlsx]_xls_28"/>
      <sheetName val=".xlsx].xlsx].xlsx].xlsx]_xls_29"/>
      <sheetName val=".xlsx].xlsx].xlsx].xlsx]_xls_30"/>
      <sheetName val=".xlsx].xlsx].xlsx].xlsx]_xls_31"/>
      <sheetName val=".xlsx].xlsx].xlsx].xlsx]_xls_32"/>
      <sheetName val=".xlsx].xlsx].xlsx].xlsx]_xls_33"/>
      <sheetName val=".xlsx].xlsx].xlsx].xlsx]_xls_34"/>
      <sheetName val=".xlsx].xlsx].xlsx].xlsx]_xls_35"/>
      <sheetName val=".xlsx].xlsx].xlsx].xlsx]_xls_36"/>
      <sheetName val=".xlsx].xlsx].xlsx].xlsx]_xls_37"/>
      <sheetName val=".xlsx].xlsx].xlsx].xlsx]_xls_38"/>
      <sheetName val=".xlsx].xlsx].xlsx].xlsx]_xls_39"/>
      <sheetName val=".xlsx].xlsx].xlsx].xlsx]_xls_40"/>
      <sheetName val=".xlsx].xlsx].xlsx].xlsx]_xls_41"/>
      <sheetName val=".xlsx].xlsx].xlsx].xlsx]_xls_42"/>
      <sheetName val=".xlsx].xlsx].xlsx].xlsx]_xls_43"/>
      <sheetName val=".xlsx].xlsx].xlsx].xlsx]_xls_44"/>
      <sheetName val=".xlsx].xlsx].xlsx].xlsx]_xls_45"/>
      <sheetName val=".xlsx].xlsx].xlsx].xlsx]_xls_46"/>
      <sheetName val=".xlsx].xlsx].xlsx].xlsx]_xls_47"/>
      <sheetName val=".xlsx].xlsx].xlsx].xlsx]_xls_48"/>
      <sheetName val=".xlsx].xlsx].xlsx].xlsx]_xls_49"/>
      <sheetName val=".xlsx].xlsx].xlsx].xlsx]_xls_50"/>
      <sheetName val=".xlsx].xlsx].xlsx].xlsx]_xls_51"/>
      <sheetName val=".xlsx].xlsx].xlsx].xlsx]_xls_52"/>
      <sheetName val=".xlsx].xlsx].xlsx].xlsx]_xls_53"/>
      <sheetName val=".xlsx].xlsx].xlsx].xlsx]_xls_54"/>
      <sheetName val=".xlsx].xlsx].xlsx].xlsx]_xls_55"/>
      <sheetName val=".xlsx].xlsx].xlsx].xlsx]_xls_56"/>
      <sheetName val=".xlsx].xlsx].xlsx].xlsx]_xls_57"/>
      <sheetName val=".xlsx].xlsx].xlsx].xlsx]_xls_58"/>
      <sheetName val=".xlsx].xlsx].xlsx].xlsx]_xls_59"/>
      <sheetName val=".xlsx].xlsx].xlsx].xlsx]_xls_60"/>
      <sheetName val=".xlsx].xlsx].xlsx].xlsx]_xls_61"/>
      <sheetName val=".xlsx].xlsx].xlsx].xlsx]_xls_62"/>
      <sheetName val=".xlsx].xlsx].xlsx].xlsx]_xls_63"/>
      <sheetName val=".xlsx].xlsx].xlsx].xlsx]_xls_64"/>
      <sheetName val=".xlsx].xlsx].xlsx].xlsx]_xls_65"/>
      <sheetName val=".xlsx].xlsx].xlsx].xlsx]_xls_66"/>
      <sheetName val=".xlsx].xlsx].xlsx].xlsx]_xls_67"/>
      <sheetName val=".xlsx].xlsx].xlsx].xlsx]_xls_68"/>
      <sheetName val=".xlsx].xlsx].xlsx].xlsx]_xls_69"/>
      <sheetName val=".xlsx].xlsx].xlsx].xlsx]_xls_70"/>
      <sheetName val=".xlsx].xlsx].xlsx].xlsx]_xls_71"/>
      <sheetName val=".xlsx].xlsx].xlsx].xlsx]_xls_72"/>
      <sheetName val=".xlsx].xlsx].xlsx].xlsx]_xls_73"/>
      <sheetName val=".xlsx].xlsx].xlsx].xlsx]_xls_74"/>
      <sheetName val=".xlsx].xlsx].xlsx].xlsx]_xls_75"/>
      <sheetName val=".xlsx].xlsx].xlsx].xlsx]_xls_76"/>
      <sheetName val=".xlsx].xlsx].xlsx].xlsx]_xls_77"/>
      <sheetName val=".xlsx].xlsx].xlsx].xlsx]_xls_78"/>
      <sheetName val=".xlsx].xlsx].xlsx].xlsx]_xls_79"/>
      <sheetName val=".xlsx].xlsx].xlsx].xlsx]_xls_80"/>
      <sheetName val=".xlsx].xlsx].xlsx].xlsx]_xls_81"/>
      <sheetName val=".xlsx].xlsx].xlsx].xlsx]_xls_82"/>
      <sheetName val=".xlsx].xlsx].xlsx].xlsx]_xls_83"/>
      <sheetName val=".xlsx].xlsx].xlsx].xlsx]_xls_84"/>
      <sheetName val=".xlsx].xlsx].xlsx].xlsx]_xls_85"/>
      <sheetName val=".xlsx].xlsx].xlsx].xlsx]_xls_86"/>
      <sheetName val=".xlsx].xlsx].xlsx].xlsx]_xls_87"/>
      <sheetName val=".xlsx].xlsx].xlsx].xlsx]_xls_88"/>
      <sheetName val=".xlsx].xlsx].xlsx].xlsx]_xls_89"/>
      <sheetName val=".xlsx].xlsx].xlsx].xlsx]_xls_90"/>
      <sheetName val=".xlsx].xlsx].xlsx].xlsx]_xls_91"/>
      <sheetName val=".xlsx].xlsx].xlsx].xlsx]_xls_92"/>
      <sheetName val=".xlsx].xlsx].xlsx].xlsx]_xls_93"/>
      <sheetName val=".xlsx].xlsx].xlsx].xlsx]_xls_94"/>
      <sheetName val=".xlsx].xlsx].xlsx].xlsx]_xls_95"/>
      <sheetName val=".xlsx].xlsx].xlsx].xlsx]_xls_96"/>
      <sheetName val=".xlsx].xlsx].xlsx].xlsx]_xls_97"/>
      <sheetName val=".xlsx].xlsx].xlsx].xlsx]_xls_98"/>
      <sheetName val=".xlsx].xlsx].xlsx].xlsx]_xls_99"/>
      <sheetName val=".xlsx].xlsx].xlsx].xlsx]_xl_100"/>
      <sheetName val=".xlsx].xlsx].xlsx].xlsx]_xl_101"/>
      <sheetName val=".xlsx].xlsx].xlsx].xlsx]_xl_102"/>
      <sheetName val=".xlsx].xlsx].xlsx].xlsx]_xl_103"/>
      <sheetName val=".xlsx].xlsx].xlsx].xlsx]_xl_104"/>
      <sheetName val=".xlsx].xlsx].xlsx].xlsx]_xl_105"/>
      <sheetName val=".xlsx].xlsx].xlsx].xlsx]_xl_106"/>
      <sheetName val=".xlsx].xlsx].xlsx].xlsx]_xl_107"/>
      <sheetName val=".xlsx].xlsx].xlsx].xlsx]_xl_108"/>
      <sheetName val=".xlsx].xlsx].xlsx].xlsx]_xl_109"/>
      <sheetName val=".xlsx].xlsx].xlsx].xlsx]_xl_110"/>
      <sheetName val=".xlsx].xlsx].xlsx].xlsx]_xl_111"/>
      <sheetName val=".xlsx].xlsx].xlsx].xlsx]_xl_112"/>
      <sheetName val=".xlsx].xlsx].xlsx].xlsx]_xl_113"/>
      <sheetName val=".xlsx].xlsx].xlsx].xlsx]22_09_2"/>
      <sheetName val=".xlsx].xlsx].xlsx].xlsx]22_09_3"/>
      <sheetName val=".xlsx].xlsx].xlsx].xlsx]22_09_4"/>
      <sheetName val=".xlsx].xlsx].xlsx].xlsx]22_09_5"/>
      <sheetName val=".xlsx].xlsx].xlsx]22_09_2022__2"/>
      <sheetName val=".xlsx].xlsx].xlsx]22_09_2022__3"/>
      <sheetName val=".xlsx].xlsx].xlsx]22_09_2022__4"/>
      <sheetName val=".xlsx].xlsx].xlsx]22_09_2022__5"/>
      <sheetName val=".xlsx].xlsx]22_09_2022_Guia_e_2"/>
      <sheetName val=".xlsx].xlsx]22_09_2022_Guia_e_3"/>
      <sheetName val=".xlsx].xlsx]22_09_2022_Guia_e_4"/>
      <sheetName val=".xlsx].xlsx]22_09_2022_Guia_e_5"/>
      <sheetName val=".xlsx]22_09_2022_Guia_elabora_2"/>
      <sheetName val=".xlsx]22_09_2022_Guia_elabora_3"/>
      <sheetName val=".xlsx]22_09_2022_Guia_elabora_4"/>
      <sheetName val=".xlsx]22_09_2022_Guia_elabora_5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L"/>
      <sheetName val="CONSOLIDADO"/>
    </sheetNames>
    <sheetDataSet>
      <sheetData sheetId="0" refreshError="1"/>
      <sheetData sheetId="1" refreshError="1">
        <row r="9">
          <cell r="B9">
            <v>112505</v>
          </cell>
        </row>
        <row r="40">
          <cell r="B40">
            <v>2679</v>
          </cell>
        </row>
        <row r="41">
          <cell r="B41">
            <v>11212</v>
          </cell>
        </row>
        <row r="42">
          <cell r="B42">
            <v>6830</v>
          </cell>
        </row>
        <row r="43">
          <cell r="B43">
            <v>128</v>
          </cell>
        </row>
        <row r="44">
          <cell r="B44">
            <v>821</v>
          </cell>
        </row>
        <row r="45">
          <cell r="B45">
            <v>4</v>
          </cell>
        </row>
        <row r="46">
          <cell r="B46">
            <v>1026</v>
          </cell>
        </row>
        <row r="47">
          <cell r="B47">
            <v>39114</v>
          </cell>
        </row>
        <row r="48">
          <cell r="B48">
            <v>21342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Lista de indicadores "/>
      <sheetName val="Cuadro 1"/>
    </sheetNames>
    <sheetDataSet>
      <sheetData sheetId="0">
        <row r="4">
          <cell r="B4" t="str">
            <v>Actividades de uso de internet para personas de 5 años y más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Y40"/>
  <sheetViews>
    <sheetView showGridLines="0" topLeftCell="A26" zoomScale="116" workbookViewId="0">
      <selection activeCell="B27" sqref="B27"/>
    </sheetView>
  </sheetViews>
  <sheetFormatPr defaultColWidth="11.42578125" defaultRowHeight="53.1" customHeight="1"/>
  <cols>
    <col min="1" max="1" width="11.42578125" style="163" customWidth="1"/>
    <col min="2" max="2" width="92.42578125" style="160" customWidth="1"/>
    <col min="3" max="3" width="31.28515625" style="163" customWidth="1"/>
    <col min="4" max="4" width="29.85546875" style="164" customWidth="1"/>
    <col min="5" max="233" width="11.42578125" style="163" customWidth="1"/>
    <col min="234" max="16384" width="11.42578125" style="298"/>
  </cols>
  <sheetData>
    <row r="1" spans="1:233" ht="53.1" customHeight="1">
      <c r="A1" s="301"/>
      <c r="B1" s="302"/>
      <c r="C1" s="150"/>
      <c r="D1" s="151"/>
    </row>
    <row r="2" spans="1:233" ht="53.1" customHeight="1">
      <c r="A2" s="303"/>
      <c r="B2" s="304"/>
      <c r="C2" s="152"/>
      <c r="D2" s="152"/>
    </row>
    <row r="3" spans="1:233" ht="53.1" customHeight="1">
      <c r="A3" s="283" t="s">
        <v>0</v>
      </c>
      <c r="B3" s="299" t="s">
        <v>1</v>
      </c>
      <c r="C3" s="153" t="s">
        <v>2</v>
      </c>
      <c r="D3" s="154" t="s">
        <v>3</v>
      </c>
    </row>
    <row r="4" spans="1:233" ht="54" customHeight="1">
      <c r="A4" s="155">
        <v>1</v>
      </c>
      <c r="B4" s="156" t="s">
        <v>4</v>
      </c>
      <c r="C4" s="157" t="s">
        <v>5</v>
      </c>
      <c r="D4" s="158" t="s">
        <v>6</v>
      </c>
    </row>
    <row r="5" spans="1:233" ht="54" customHeight="1">
      <c r="A5" s="155">
        <v>2</v>
      </c>
      <c r="B5" s="156" t="s">
        <v>7</v>
      </c>
      <c r="C5" s="157" t="s">
        <v>5</v>
      </c>
      <c r="D5" s="158" t="s">
        <v>6</v>
      </c>
    </row>
    <row r="6" spans="1:233" ht="54" customHeight="1">
      <c r="A6" s="155">
        <v>3</v>
      </c>
      <c r="B6" s="156" t="s">
        <v>8</v>
      </c>
      <c r="C6" s="157" t="s">
        <v>5</v>
      </c>
      <c r="D6" s="158" t="s">
        <v>6</v>
      </c>
    </row>
    <row r="7" spans="1:233" ht="54" customHeight="1">
      <c r="A7" s="155">
        <v>4</v>
      </c>
      <c r="B7" s="156" t="s">
        <v>9</v>
      </c>
      <c r="C7" s="157" t="s">
        <v>5</v>
      </c>
      <c r="D7" s="158" t="s">
        <v>6</v>
      </c>
    </row>
    <row r="8" spans="1:233" ht="54" customHeight="1">
      <c r="A8" s="155">
        <v>5</v>
      </c>
      <c r="B8" s="156" t="s">
        <v>10</v>
      </c>
      <c r="C8" s="157" t="s">
        <v>5</v>
      </c>
      <c r="D8" s="158" t="s">
        <v>6</v>
      </c>
    </row>
    <row r="9" spans="1:233" ht="54" customHeight="1">
      <c r="A9" s="155">
        <v>6</v>
      </c>
      <c r="B9" s="156" t="s">
        <v>11</v>
      </c>
      <c r="C9" s="157" t="s">
        <v>5</v>
      </c>
      <c r="D9" s="158" t="s">
        <v>6</v>
      </c>
    </row>
    <row r="10" spans="1:233" ht="54" customHeight="1">
      <c r="A10" s="155">
        <v>7</v>
      </c>
      <c r="B10" s="156" t="s">
        <v>12</v>
      </c>
      <c r="C10" s="157" t="s">
        <v>5</v>
      </c>
      <c r="D10" s="158" t="s">
        <v>6</v>
      </c>
    </row>
    <row r="11" spans="1:233" ht="54" customHeight="1">
      <c r="A11" s="155">
        <v>8</v>
      </c>
      <c r="B11" s="156" t="s">
        <v>13</v>
      </c>
      <c r="C11" s="157" t="s">
        <v>5</v>
      </c>
      <c r="D11" s="158" t="s">
        <v>6</v>
      </c>
    </row>
    <row r="12" spans="1:233" ht="54" customHeight="1">
      <c r="A12" s="155">
        <v>9</v>
      </c>
      <c r="B12" s="156" t="s">
        <v>14</v>
      </c>
      <c r="C12" s="157" t="s">
        <v>5</v>
      </c>
      <c r="D12" s="158" t="s">
        <v>6</v>
      </c>
    </row>
    <row r="13" spans="1:233" ht="54" customHeight="1">
      <c r="A13" s="155">
        <v>10</v>
      </c>
      <c r="B13" s="156" t="s">
        <v>15</v>
      </c>
      <c r="C13" s="157" t="s">
        <v>5</v>
      </c>
      <c r="D13" s="158" t="s">
        <v>6</v>
      </c>
    </row>
    <row r="14" spans="1:233" s="161" customFormat="1" ht="54" customHeight="1">
      <c r="A14" s="155">
        <v>11</v>
      </c>
      <c r="B14" s="156" t="s">
        <v>16</v>
      </c>
      <c r="C14" s="157" t="s">
        <v>17</v>
      </c>
      <c r="D14" s="159" t="s">
        <v>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</row>
    <row r="15" spans="1:233" s="161" customFormat="1" ht="54" customHeight="1">
      <c r="A15" s="155">
        <v>12</v>
      </c>
      <c r="B15" s="156" t="s">
        <v>18</v>
      </c>
      <c r="C15" s="157" t="s">
        <v>17</v>
      </c>
      <c r="D15" s="159" t="s">
        <v>6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</row>
    <row r="16" spans="1:233" s="161" customFormat="1" ht="54" customHeight="1">
      <c r="A16" s="155">
        <v>13</v>
      </c>
      <c r="B16" s="156" t="s">
        <v>19</v>
      </c>
      <c r="C16" s="157" t="s">
        <v>17</v>
      </c>
      <c r="D16" s="159" t="s">
        <v>6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</row>
    <row r="17" spans="1:233" s="161" customFormat="1" ht="54" customHeight="1">
      <c r="A17" s="155">
        <v>14</v>
      </c>
      <c r="B17" s="156" t="s">
        <v>20</v>
      </c>
      <c r="C17" s="157" t="s">
        <v>17</v>
      </c>
      <c r="D17" s="159" t="s">
        <v>6</v>
      </c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</row>
    <row r="18" spans="1:233" s="161" customFormat="1" ht="54" customHeight="1">
      <c r="A18" s="155">
        <v>15</v>
      </c>
      <c r="B18" s="156" t="s">
        <v>21</v>
      </c>
      <c r="C18" s="157" t="s">
        <v>17</v>
      </c>
      <c r="D18" s="159" t="s">
        <v>6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160"/>
      <c r="FE18" s="160"/>
      <c r="FF18" s="160"/>
      <c r="FG18" s="160"/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60"/>
      <c r="FW18" s="160"/>
      <c r="FX18" s="160"/>
      <c r="FY18" s="160"/>
      <c r="FZ18" s="160"/>
      <c r="GA18" s="160"/>
      <c r="GB18" s="160"/>
      <c r="GC18" s="160"/>
      <c r="GD18" s="160"/>
      <c r="GE18" s="160"/>
      <c r="GF18" s="160"/>
      <c r="GG18" s="160"/>
      <c r="GH18" s="160"/>
      <c r="GI18" s="160"/>
      <c r="GJ18" s="160"/>
      <c r="GK18" s="160"/>
      <c r="GL18" s="160"/>
      <c r="GM18" s="160"/>
      <c r="GN18" s="160"/>
      <c r="GO18" s="160"/>
      <c r="GP18" s="160"/>
      <c r="GQ18" s="160"/>
      <c r="GR18" s="160"/>
      <c r="GS18" s="160"/>
      <c r="GT18" s="160"/>
      <c r="GU18" s="160"/>
      <c r="GV18" s="160"/>
      <c r="GW18" s="160"/>
      <c r="GX18" s="160"/>
      <c r="GY18" s="160"/>
      <c r="GZ18" s="160"/>
      <c r="HA18" s="160"/>
      <c r="HB18" s="160"/>
      <c r="HC18" s="160"/>
      <c r="HD18" s="160"/>
      <c r="HE18" s="160"/>
      <c r="HF18" s="160"/>
      <c r="HG18" s="160"/>
      <c r="HH18" s="160"/>
      <c r="HI18" s="160"/>
      <c r="HJ18" s="160"/>
      <c r="HK18" s="160"/>
      <c r="HL18" s="160"/>
      <c r="HM18" s="160"/>
      <c r="HN18" s="160"/>
      <c r="HO18" s="160"/>
      <c r="HP18" s="160"/>
      <c r="HQ18" s="160"/>
      <c r="HR18" s="160"/>
      <c r="HS18" s="160"/>
      <c r="HT18" s="160"/>
      <c r="HU18" s="160"/>
      <c r="HV18" s="160"/>
      <c r="HW18" s="160"/>
      <c r="HX18" s="160"/>
      <c r="HY18" s="160"/>
    </row>
    <row r="19" spans="1:233" s="161" customFormat="1" ht="54" customHeight="1">
      <c r="A19" s="155">
        <v>16</v>
      </c>
      <c r="B19" s="156" t="s">
        <v>22</v>
      </c>
      <c r="C19" s="157" t="s">
        <v>17</v>
      </c>
      <c r="D19" s="159" t="s">
        <v>6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160"/>
      <c r="FE19" s="160"/>
      <c r="FF19" s="160"/>
      <c r="FG19" s="160"/>
      <c r="FH19" s="160"/>
      <c r="FI19" s="160"/>
      <c r="FJ19" s="160"/>
      <c r="FK19" s="160"/>
      <c r="FL19" s="160"/>
      <c r="FM19" s="160"/>
      <c r="FN19" s="160"/>
      <c r="FO19" s="160"/>
      <c r="FP19" s="160"/>
      <c r="FQ19" s="160"/>
      <c r="FR19" s="160"/>
      <c r="FS19" s="160"/>
      <c r="FT19" s="160"/>
      <c r="FU19" s="160"/>
      <c r="FV19" s="160"/>
      <c r="FW19" s="160"/>
      <c r="FX19" s="160"/>
      <c r="FY19" s="160"/>
      <c r="FZ19" s="160"/>
      <c r="GA19" s="160"/>
      <c r="GB19" s="160"/>
      <c r="GC19" s="160"/>
      <c r="GD19" s="160"/>
      <c r="GE19" s="160"/>
      <c r="GF19" s="160"/>
      <c r="GG19" s="160"/>
      <c r="GH19" s="160"/>
      <c r="GI19" s="160"/>
      <c r="GJ19" s="160"/>
      <c r="GK19" s="160"/>
      <c r="GL19" s="160"/>
      <c r="GM19" s="160"/>
      <c r="GN19" s="160"/>
      <c r="GO19" s="160"/>
      <c r="GP19" s="160"/>
      <c r="GQ19" s="160"/>
      <c r="GR19" s="160"/>
      <c r="GS19" s="160"/>
      <c r="GT19" s="160"/>
      <c r="GU19" s="160"/>
      <c r="GV19" s="160"/>
      <c r="GW19" s="160"/>
      <c r="GX19" s="160"/>
      <c r="GY19" s="160"/>
      <c r="GZ19" s="160"/>
      <c r="HA19" s="160"/>
      <c r="HB19" s="160"/>
      <c r="HC19" s="160"/>
      <c r="HD19" s="160"/>
      <c r="HE19" s="160"/>
      <c r="HF19" s="160"/>
      <c r="HG19" s="160"/>
      <c r="HH19" s="160"/>
      <c r="HI19" s="160"/>
      <c r="HJ19" s="160"/>
      <c r="HK19" s="160"/>
      <c r="HL19" s="160"/>
      <c r="HM19" s="160"/>
      <c r="HN19" s="160"/>
      <c r="HO19" s="160"/>
      <c r="HP19" s="160"/>
      <c r="HQ19" s="160"/>
      <c r="HR19" s="160"/>
      <c r="HS19" s="160"/>
      <c r="HT19" s="160"/>
      <c r="HU19" s="160"/>
      <c r="HV19" s="160"/>
      <c r="HW19" s="160"/>
      <c r="HX19" s="160"/>
      <c r="HY19" s="160"/>
    </row>
    <row r="20" spans="1:233" s="161" customFormat="1" ht="54" customHeight="1">
      <c r="A20" s="155">
        <v>17</v>
      </c>
      <c r="B20" s="156" t="s">
        <v>23</v>
      </c>
      <c r="C20" s="157" t="s">
        <v>17</v>
      </c>
      <c r="D20" s="159" t="s">
        <v>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160"/>
      <c r="FE20" s="160"/>
      <c r="FF20" s="160"/>
      <c r="FG20" s="160"/>
      <c r="FH20" s="160"/>
      <c r="FI20" s="160"/>
      <c r="FJ20" s="160"/>
      <c r="FK20" s="160"/>
      <c r="FL20" s="160"/>
      <c r="FM20" s="160"/>
      <c r="FN20" s="160"/>
      <c r="FO20" s="160"/>
      <c r="FP20" s="160"/>
      <c r="FQ20" s="160"/>
      <c r="FR20" s="160"/>
      <c r="FS20" s="160"/>
      <c r="FT20" s="160"/>
      <c r="FU20" s="160"/>
      <c r="FV20" s="160"/>
      <c r="FW20" s="160"/>
      <c r="FX20" s="160"/>
      <c r="FY20" s="160"/>
      <c r="FZ20" s="160"/>
      <c r="GA20" s="160"/>
      <c r="GB20" s="160"/>
      <c r="GC20" s="160"/>
      <c r="GD20" s="160"/>
      <c r="GE20" s="160"/>
      <c r="GF20" s="160"/>
      <c r="GG20" s="160"/>
      <c r="GH20" s="160"/>
      <c r="GI20" s="160"/>
      <c r="GJ20" s="160"/>
      <c r="GK20" s="160"/>
      <c r="GL20" s="160"/>
      <c r="GM20" s="160"/>
      <c r="GN20" s="160"/>
      <c r="GO20" s="160"/>
      <c r="GP20" s="160"/>
      <c r="GQ20" s="160"/>
      <c r="GR20" s="160"/>
      <c r="GS20" s="160"/>
      <c r="GT20" s="160"/>
      <c r="GU20" s="160"/>
      <c r="GV20" s="160"/>
      <c r="GW20" s="160"/>
      <c r="GX20" s="160"/>
      <c r="GY20" s="160"/>
      <c r="GZ20" s="160"/>
      <c r="HA20" s="160"/>
      <c r="HB20" s="160"/>
      <c r="HC20" s="160"/>
      <c r="HD20" s="160"/>
      <c r="HE20" s="160"/>
      <c r="HF20" s="160"/>
      <c r="HG20" s="160"/>
      <c r="HH20" s="160"/>
      <c r="HI20" s="160"/>
      <c r="HJ20" s="160"/>
      <c r="HK20" s="160"/>
      <c r="HL20" s="160"/>
      <c r="HM20" s="160"/>
      <c r="HN20" s="160"/>
      <c r="HO20" s="160"/>
      <c r="HP20" s="160"/>
      <c r="HQ20" s="160"/>
      <c r="HR20" s="160"/>
      <c r="HS20" s="160"/>
      <c r="HT20" s="160"/>
      <c r="HU20" s="160"/>
      <c r="HV20" s="160"/>
      <c r="HW20" s="160"/>
      <c r="HX20" s="160"/>
      <c r="HY20" s="160"/>
    </row>
    <row r="21" spans="1:233" s="161" customFormat="1" ht="54" customHeight="1">
      <c r="A21" s="155">
        <v>18</v>
      </c>
      <c r="B21" s="156" t="s">
        <v>24</v>
      </c>
      <c r="C21" s="157" t="s">
        <v>17</v>
      </c>
      <c r="D21" s="159" t="s">
        <v>6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160"/>
      <c r="FE21" s="160"/>
      <c r="FF21" s="160"/>
      <c r="FG21" s="160"/>
      <c r="FH21" s="160"/>
      <c r="FI21" s="160"/>
      <c r="FJ21" s="160"/>
      <c r="FK21" s="160"/>
      <c r="FL21" s="160"/>
      <c r="FM21" s="160"/>
      <c r="FN21" s="160"/>
      <c r="FO21" s="160"/>
      <c r="FP21" s="160"/>
      <c r="FQ21" s="160"/>
      <c r="FR21" s="160"/>
      <c r="FS21" s="160"/>
      <c r="FT21" s="160"/>
      <c r="FU21" s="160"/>
      <c r="FV21" s="160"/>
      <c r="FW21" s="160"/>
      <c r="FX21" s="160"/>
      <c r="FY21" s="160"/>
      <c r="FZ21" s="160"/>
      <c r="GA21" s="160"/>
      <c r="GB21" s="160"/>
      <c r="GC21" s="160"/>
      <c r="GD21" s="160"/>
      <c r="GE21" s="160"/>
      <c r="GF21" s="160"/>
      <c r="GG21" s="160"/>
      <c r="GH21" s="160"/>
      <c r="GI21" s="160"/>
      <c r="GJ21" s="160"/>
      <c r="GK21" s="160"/>
      <c r="GL21" s="160"/>
      <c r="GM21" s="160"/>
      <c r="GN21" s="160"/>
      <c r="GO21" s="160"/>
      <c r="GP21" s="160"/>
      <c r="GQ21" s="160"/>
      <c r="GR21" s="160"/>
      <c r="GS21" s="160"/>
      <c r="GT21" s="160"/>
      <c r="GU21" s="160"/>
      <c r="GV21" s="160"/>
      <c r="GW21" s="160"/>
      <c r="GX21" s="160"/>
      <c r="GY21" s="160"/>
      <c r="GZ21" s="160"/>
      <c r="HA21" s="160"/>
      <c r="HB21" s="160"/>
      <c r="HC21" s="160"/>
      <c r="HD21" s="160"/>
      <c r="HE21" s="160"/>
      <c r="HF21" s="160"/>
      <c r="HG21" s="160"/>
      <c r="HH21" s="160"/>
      <c r="HI21" s="160"/>
      <c r="HJ21" s="160"/>
      <c r="HK21" s="160"/>
      <c r="HL21" s="160"/>
      <c r="HM21" s="160"/>
      <c r="HN21" s="160"/>
      <c r="HO21" s="160"/>
      <c r="HP21" s="160"/>
      <c r="HQ21" s="160"/>
      <c r="HR21" s="160"/>
      <c r="HS21" s="160"/>
      <c r="HT21" s="160"/>
      <c r="HU21" s="160"/>
      <c r="HV21" s="160"/>
      <c r="HW21" s="160"/>
      <c r="HX21" s="160"/>
      <c r="HY21" s="160"/>
    </row>
    <row r="22" spans="1:233" s="161" customFormat="1" ht="54" customHeight="1">
      <c r="A22" s="155">
        <v>19</v>
      </c>
      <c r="B22" s="156" t="s">
        <v>25</v>
      </c>
      <c r="C22" s="157" t="s">
        <v>17</v>
      </c>
      <c r="D22" s="159" t="s">
        <v>6</v>
      </c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  <c r="EZ22" s="160"/>
      <c r="FA22" s="160"/>
      <c r="FB22" s="160"/>
      <c r="FC22" s="160"/>
      <c r="FD22" s="160"/>
      <c r="FE22" s="160"/>
      <c r="FF22" s="160"/>
      <c r="FG22" s="160"/>
      <c r="FH22" s="160"/>
      <c r="FI22" s="160"/>
      <c r="FJ22" s="160"/>
      <c r="FK22" s="160"/>
      <c r="FL22" s="160"/>
      <c r="FM22" s="160"/>
      <c r="FN22" s="160"/>
      <c r="FO22" s="160"/>
      <c r="FP22" s="160"/>
      <c r="FQ22" s="160"/>
      <c r="FR22" s="160"/>
      <c r="FS22" s="160"/>
      <c r="FT22" s="160"/>
      <c r="FU22" s="160"/>
      <c r="FV22" s="160"/>
      <c r="FW22" s="160"/>
      <c r="FX22" s="160"/>
      <c r="FY22" s="160"/>
      <c r="FZ22" s="160"/>
      <c r="GA22" s="160"/>
      <c r="GB22" s="160"/>
      <c r="GC22" s="160"/>
      <c r="GD22" s="160"/>
      <c r="GE22" s="160"/>
      <c r="GF22" s="160"/>
      <c r="GG22" s="160"/>
      <c r="GH22" s="160"/>
      <c r="GI22" s="160"/>
      <c r="GJ22" s="160"/>
      <c r="GK22" s="160"/>
      <c r="GL22" s="160"/>
      <c r="GM22" s="160"/>
      <c r="GN22" s="160"/>
      <c r="GO22" s="160"/>
      <c r="GP22" s="160"/>
      <c r="GQ22" s="160"/>
      <c r="GR22" s="160"/>
      <c r="GS22" s="160"/>
      <c r="GT22" s="160"/>
      <c r="GU22" s="160"/>
      <c r="GV22" s="160"/>
      <c r="GW22" s="160"/>
      <c r="GX22" s="160"/>
      <c r="GY22" s="160"/>
      <c r="GZ22" s="160"/>
      <c r="HA22" s="160"/>
      <c r="HB22" s="160"/>
      <c r="HC22" s="160"/>
      <c r="HD22" s="160"/>
      <c r="HE22" s="160"/>
      <c r="HF22" s="160"/>
      <c r="HG22" s="160"/>
      <c r="HH22" s="160"/>
      <c r="HI22" s="160"/>
      <c r="HJ22" s="160"/>
      <c r="HK22" s="160"/>
      <c r="HL22" s="160"/>
      <c r="HM22" s="160"/>
      <c r="HN22" s="160"/>
      <c r="HO22" s="160"/>
      <c r="HP22" s="160"/>
      <c r="HQ22" s="160"/>
      <c r="HR22" s="160"/>
      <c r="HS22" s="160"/>
      <c r="HT22" s="160"/>
      <c r="HU22" s="160"/>
      <c r="HV22" s="160"/>
      <c r="HW22" s="160"/>
      <c r="HX22" s="160"/>
      <c r="HY22" s="160"/>
    </row>
    <row r="23" spans="1:233" s="161" customFormat="1" ht="54" customHeight="1">
      <c r="A23" s="155">
        <v>20</v>
      </c>
      <c r="B23" s="156" t="s">
        <v>26</v>
      </c>
      <c r="C23" s="157" t="s">
        <v>17</v>
      </c>
      <c r="D23" s="159" t="s">
        <v>6</v>
      </c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  <c r="EZ23" s="160"/>
      <c r="FA23" s="160"/>
      <c r="FB23" s="160"/>
      <c r="FC23" s="160"/>
      <c r="FD23" s="160"/>
      <c r="FE23" s="160"/>
      <c r="FF23" s="160"/>
      <c r="FG23" s="160"/>
      <c r="FH23" s="160"/>
      <c r="FI23" s="160"/>
      <c r="FJ23" s="160"/>
      <c r="FK23" s="160"/>
      <c r="FL23" s="160"/>
      <c r="FM23" s="160"/>
      <c r="FN23" s="160"/>
      <c r="FO23" s="160"/>
      <c r="FP23" s="160"/>
      <c r="FQ23" s="160"/>
      <c r="FR23" s="160"/>
      <c r="FS23" s="160"/>
      <c r="FT23" s="160"/>
      <c r="FU23" s="160"/>
      <c r="FV23" s="160"/>
      <c r="FW23" s="160"/>
      <c r="FX23" s="160"/>
      <c r="FY23" s="160"/>
      <c r="FZ23" s="160"/>
      <c r="GA23" s="160"/>
      <c r="GB23" s="160"/>
      <c r="GC23" s="160"/>
      <c r="GD23" s="160"/>
      <c r="GE23" s="160"/>
      <c r="GF23" s="160"/>
      <c r="GG23" s="160"/>
      <c r="GH23" s="160"/>
      <c r="GI23" s="160"/>
      <c r="GJ23" s="160"/>
      <c r="GK23" s="160"/>
      <c r="GL23" s="160"/>
      <c r="GM23" s="160"/>
      <c r="GN23" s="160"/>
      <c r="GO23" s="160"/>
      <c r="GP23" s="160"/>
      <c r="GQ23" s="160"/>
      <c r="GR23" s="160"/>
      <c r="GS23" s="160"/>
      <c r="GT23" s="160"/>
      <c r="GU23" s="160"/>
      <c r="GV23" s="160"/>
      <c r="GW23" s="160"/>
      <c r="GX23" s="160"/>
      <c r="GY23" s="160"/>
      <c r="GZ23" s="160"/>
      <c r="HA23" s="160"/>
      <c r="HB23" s="160"/>
      <c r="HC23" s="160"/>
      <c r="HD23" s="160"/>
      <c r="HE23" s="160"/>
      <c r="HF23" s="160"/>
      <c r="HG23" s="160"/>
      <c r="HH23" s="160"/>
      <c r="HI23" s="160"/>
      <c r="HJ23" s="160"/>
      <c r="HK23" s="160"/>
      <c r="HL23" s="160"/>
      <c r="HM23" s="160"/>
      <c r="HN23" s="160"/>
      <c r="HO23" s="160"/>
      <c r="HP23" s="160"/>
      <c r="HQ23" s="160"/>
      <c r="HR23" s="160"/>
      <c r="HS23" s="160"/>
      <c r="HT23" s="160"/>
      <c r="HU23" s="160"/>
      <c r="HV23" s="160"/>
      <c r="HW23" s="160"/>
      <c r="HX23" s="160"/>
      <c r="HY23" s="160"/>
    </row>
    <row r="24" spans="1:233" ht="54" customHeight="1">
      <c r="A24" s="155">
        <v>21</v>
      </c>
      <c r="B24" s="300" t="s">
        <v>27</v>
      </c>
      <c r="C24" s="157" t="s">
        <v>28</v>
      </c>
      <c r="D24" s="159" t="s">
        <v>29</v>
      </c>
    </row>
    <row r="25" spans="1:233" ht="54" customHeight="1">
      <c r="A25" s="155">
        <v>22</v>
      </c>
      <c r="B25" s="300" t="s">
        <v>30</v>
      </c>
      <c r="C25" s="157" t="s">
        <v>28</v>
      </c>
      <c r="D25" s="159" t="s">
        <v>29</v>
      </c>
    </row>
    <row r="26" spans="1:233" ht="54" customHeight="1">
      <c r="A26" s="155">
        <v>23</v>
      </c>
      <c r="B26" s="300" t="s">
        <v>31</v>
      </c>
      <c r="C26" s="157" t="s">
        <v>28</v>
      </c>
      <c r="D26" s="159" t="s">
        <v>29</v>
      </c>
    </row>
    <row r="27" spans="1:233" ht="54" customHeight="1">
      <c r="A27" s="155">
        <v>24</v>
      </c>
      <c r="B27" s="300" t="s">
        <v>32</v>
      </c>
      <c r="C27" s="157" t="s">
        <v>28</v>
      </c>
      <c r="D27" s="159" t="s">
        <v>29</v>
      </c>
    </row>
    <row r="28" spans="1:233" ht="54" customHeight="1">
      <c r="A28" s="155">
        <v>25</v>
      </c>
      <c r="B28" s="300" t="s">
        <v>33</v>
      </c>
      <c r="C28" s="157" t="s">
        <v>28</v>
      </c>
      <c r="D28" s="159" t="s">
        <v>29</v>
      </c>
    </row>
    <row r="29" spans="1:233" ht="54" customHeight="1">
      <c r="A29" s="155">
        <v>26</v>
      </c>
      <c r="B29" s="300" t="s">
        <v>34</v>
      </c>
      <c r="C29" s="157" t="s">
        <v>28</v>
      </c>
      <c r="D29" s="159" t="s">
        <v>29</v>
      </c>
    </row>
    <row r="30" spans="1:233" ht="54" customHeight="1">
      <c r="A30" s="155">
        <v>27</v>
      </c>
      <c r="B30" s="300" t="s">
        <v>35</v>
      </c>
      <c r="C30" s="157" t="s">
        <v>28</v>
      </c>
      <c r="D30" s="159" t="s">
        <v>29</v>
      </c>
    </row>
    <row r="31" spans="1:233" ht="54" customHeight="1">
      <c r="A31" s="155">
        <v>28</v>
      </c>
      <c r="B31" s="156" t="s">
        <v>36</v>
      </c>
      <c r="C31" s="157" t="s">
        <v>28</v>
      </c>
      <c r="D31" s="159" t="s">
        <v>29</v>
      </c>
    </row>
    <row r="32" spans="1:233" ht="54" customHeight="1">
      <c r="A32" s="155">
        <v>29</v>
      </c>
      <c r="B32" s="156" t="s">
        <v>37</v>
      </c>
      <c r="C32" s="157" t="s">
        <v>38</v>
      </c>
      <c r="D32" s="158" t="s">
        <v>39</v>
      </c>
    </row>
    <row r="33" spans="1:4" ht="54" customHeight="1">
      <c r="A33" s="155">
        <v>30</v>
      </c>
      <c r="B33" s="156" t="s">
        <v>40</v>
      </c>
      <c r="C33" s="157" t="s">
        <v>41</v>
      </c>
      <c r="D33" s="158" t="s">
        <v>39</v>
      </c>
    </row>
    <row r="34" spans="1:4" ht="54" customHeight="1">
      <c r="A34" s="155">
        <v>31</v>
      </c>
      <c r="B34" s="156" t="s">
        <v>42</v>
      </c>
      <c r="C34" s="157" t="s">
        <v>41</v>
      </c>
      <c r="D34" s="158" t="s">
        <v>39</v>
      </c>
    </row>
    <row r="35" spans="1:4" ht="54" customHeight="1">
      <c r="A35" s="155">
        <v>32</v>
      </c>
      <c r="B35" s="156" t="s">
        <v>43</v>
      </c>
      <c r="C35" s="157" t="s">
        <v>41</v>
      </c>
      <c r="D35" s="162" t="s">
        <v>39</v>
      </c>
    </row>
    <row r="36" spans="1:4" ht="53.1" customHeight="1">
      <c r="A36" s="164"/>
    </row>
    <row r="37" spans="1:4" ht="53.1" customHeight="1">
      <c r="A37" s="164"/>
    </row>
    <row r="38" spans="1:4" ht="53.1" customHeight="1">
      <c r="A38" s="164"/>
    </row>
    <row r="39" spans="1:4" ht="53.1" customHeight="1">
      <c r="A39" s="164"/>
    </row>
    <row r="40" spans="1:4" ht="53.1" customHeight="1">
      <c r="A40" s="164"/>
    </row>
  </sheetData>
  <sortState xmlns:xlrd2="http://schemas.microsoft.com/office/spreadsheetml/2017/richdata2" ref="A4:D35">
    <sortCondition sortBy="cellColor" ref="B5:B35" dxfId="75"/>
  </sortState>
  <mergeCells count="2">
    <mergeCell ref="A1:B1"/>
    <mergeCell ref="A2:B2"/>
  </mergeCells>
  <conditionalFormatting sqref="B1:B1048576">
    <cfRule type="duplicateValues" dxfId="76" priority="11"/>
  </conditionalFormatting>
  <hyperlinks>
    <hyperlink ref="B4" location="'Cuadro 1'!A1" display="Porcentaje de programas de educación para el trabajo y desarrollo humano-ETDH que forman para la subcategoría de artes visuales en los departamentos que cuentan con oferta educativa para el sector" xr:uid="{8DFBCE8A-DC77-7D4B-B5C8-54E704B21ABD}"/>
    <hyperlink ref="B5" location="'Cuadro 2'!A1" display="Porcentaje de programas de educación para el trabajo y desarrollo humano-ETDH que forman para la subcategoría de las artes escénicas en los departamentos que cuentan con oferta educativa para el sector" xr:uid="{DF2B0A42-6E76-8A4D-AA4A-3EC4864BE1ED}"/>
    <hyperlink ref="B6" location="'Cuadro 3'!A1" display="Porcentaje de programas de educación para el trabajo y desarrollo humano-ETDH que forman para la subcategoría de tursimo y patrimonio en los departamentos que cuentan con oferta educativa para el sector" xr:uid="{17CEA8BB-A980-B743-99BD-3FFCF8725B8C}"/>
    <hyperlink ref="B7" location="'Cuadro 4'!A1" display="Programas de educación para el trabajo y desarrollo humano-ETDH que forman para el segmento de educación en arte y cultura en los departamentos que cuentan con oferta educativa para el sector" xr:uid="{CA80A153-460B-AA42-BEF2-3E4DC3F85F02}"/>
    <hyperlink ref="B8" location="'Cuadro 5'!A1" display="Programas de educación para el trabajo y desarrollo humano-ETDH que forman para el segmento de la industria editorial en los departamentos que cuentan con oferta educativa para el sector" xr:uid="{B8E10982-1449-8C49-A51B-846E257AEAD7}"/>
    <hyperlink ref="B9" location="'Cuadro 6'!A1" display="Programas de educación para el trabajo y desarrollo humano-ETDH que forman para el segmento de la industria fonográfica en los departamentos que cuentan con oferta educativa para el sector" xr:uid="{9B8EED3B-9405-6E42-B378-1BA0C337C512}"/>
    <hyperlink ref="B10" location="'Cuadro 7'!A1" display="Programas de educción para el trabajo y desarrollo humano-ETDH que forman para el segmento de la industria audiovisual en los departamentos que cuentan con oferta educativa para el sector" xr:uid="{14FC67F1-558F-4747-93A3-68233A519D88}"/>
    <hyperlink ref="B11" location="'Cuadro 8'!A1" display="Programas de educación para el trabajo y desarrollo humano-ETDH que forman para la subcategoria de medios digitales y software en los departamentos que cuentan con oferta educativa para el sector" xr:uid="{6E6DC6A2-1B33-5A43-96DB-7D99CAEB9042}"/>
    <hyperlink ref="B12" location="'Cuadro 9'!A1" display="Programas de educación para el trabajo y desarrollo humano-ETDH que forman para la subcategoria de Diseño en los departamentos que cuentan con oferta educativa para el sector" xr:uid="{34A270C9-269D-9B41-ADF9-6DD9B21D8575}"/>
    <hyperlink ref="B13" location="'Cuadro 10'!A1" display="Programas de educación  para el trabajo y desarrollo humano-ETDH que forman para la subcategoria de publicidad en los departamentos que cuentan con oferta educativa para el sector" xr:uid="{E95621B4-EEED-674F-80A0-DB6B17B392AE}"/>
    <hyperlink ref="B14" location="'Cuadro 11'!A1" display="Programas de educación superior que forman para el segmento de artes visuales en los departamentos que cuentan con oferta educativa para el sector" xr:uid="{5CFC9105-066E-D741-84F2-2C81FAC67F98}"/>
    <hyperlink ref="B15" location="'Cuadro 12'!A1" display="Programas de educción superior que forman para el segmento de las artes escénicas en los departamentos que cuentan con oferta educativa para el sector" xr:uid="{A723A680-61CC-B148-9B46-285615F84E04}"/>
    <hyperlink ref="B16" location="'Cuadro 13'!A1" display="Programas de educción superior que forman para el segmento de tursimo y patrimonio en los departamentos que cuentan con oferta educativa para el sector" xr:uid="{3E638E74-505B-9F4A-B731-7071C5097157}"/>
    <hyperlink ref="B17" location="'Cuadro 14'!A1" display="Programas de educción superior que forman para el segmento de educación en arte y cultura en los departamentos que cuentan con oferta educativa para el sector" xr:uid="{33DF9FA7-DBEC-0F4C-995D-1296750ED59A}"/>
    <hyperlink ref="B18" location="'Cuadro 15'!A1" display="Programas de educación superior que forman para el segmento de la industria editorial en los departamentos que cuentan con oferta educativa para el sector" xr:uid="{87915E78-D96A-144E-9FD3-A08E6F85FC7E}"/>
    <hyperlink ref="B19" location="'Cuadro 16'!A1" display="Programas de educción superior que forman para el segmento de la industria fonográfica en los departamentos que cuentan con oferta educativa para el sector" xr:uid="{0EA65EDE-C92B-C141-868E-03506C792BCF}"/>
    <hyperlink ref="B20" location="'Cuadro 17'!A1" display="Programas de educción superior que forman para el segmento de la industría audiovisual en los departamentos que cuentan con oferta educativa para el sector" xr:uid="{8F592337-906C-6A4F-9123-3F0CAE3A3747}"/>
    <hyperlink ref="B21" location="'Cuadro 18'!A1" display="Programas de educación superior que forman para el segmento de medios digitales y software en los departamentos que cuentan con oferta educativa para el sector" xr:uid="{B7B2A33D-8332-EB42-B271-7A26E70AB457}"/>
    <hyperlink ref="B22" location="'Cuadro 19'!A1" display="Programas de educación superior que forman para el segmento de diseño en los departamentos que cuentan con oferta educativa para el sector" xr:uid="{8AD86296-29BD-6A42-8B7C-433C02AA892B}"/>
    <hyperlink ref="B23" location="'Cuadro 20'!A1" display="Programas de educación superior que forman para el segmento de publicidad en los departamentos que cuentan con oferta educativa para el sector" xr:uid="{49D7607B-5723-A44E-AF01-87ABEF271B73}"/>
    <hyperlink ref="B24" location="'Cuadro 21'!A1" display="Solicitudes de registro de obras actos y contratos" xr:uid="{C51C43AD-A27F-1E42-BCE3-A86E0DBAAE83}"/>
    <hyperlink ref="B25" location="'Cuadro 22'!A1" display="Registros de obras actos y contratos reaizados" xr:uid="{0EA9930A-64FD-0B49-8687-94CA4E5825D2}"/>
    <hyperlink ref="B26" location="'Cuadro 23'!A1" display="Medios de registro de obras actos y contratos" xr:uid="{B08142B2-A6CD-BB49-A66A-DF229A3D9082}"/>
    <hyperlink ref="B27" location="'Cuadro 24'!A1" display="Participación por categoria de registros de obras actos y contratos" xr:uid="{A4027F9E-529A-9B4E-9A8E-6283280F3463}"/>
    <hyperlink ref="B28" location="'Cuadro 25'!A1" display="Distribución de registro de obras actos y contratos mensual" xr:uid="{1B94D84E-3FD4-564F-93AE-B5328D642E3A}"/>
    <hyperlink ref="B29" location="'Cuadro 26'!A1" display="Distribución de registro de obras actos y contratos  por Departamentos de Colombia " xr:uid="{80925858-D389-F64D-B0E9-811B944704B2}"/>
    <hyperlink ref="B30" location="'Cuadro 27'!A1" display="Distribución del registro de obras actos y contratos por  categorías por Departamentos de Colombia " xr:uid="{DD6AFB2E-C87D-9340-81C3-5FA802E7D2DA}"/>
    <hyperlink ref="B31" location="'Cuadro 28'!A1" display="Distribución del registro de obras actos y contratos realizados  por Colombianos residentes en el exterior" xr:uid="{4BD22E7A-161E-2B4F-8E80-9299CF3079DF}"/>
    <hyperlink ref="B32" location="'Cuadro 29'!A1" display="Actividades de uso de internet para personas de 5 años y más" xr:uid="{F5293AAF-DE53-B841-951E-CCC6BFDAF154}"/>
    <hyperlink ref="B33" location="'Cuadro 30'!A1" display="Exportaciones de Colombia, de los bienes relacionados con las actividades de la Economía Cultural, Creativa y de Saberes, según subpartida arancelaria" xr:uid="{07D8CBAE-3383-4A43-9B51-361A800FAC98}"/>
    <hyperlink ref="B34" location="'Cuadro 31'!A1" display="Exportaciones de Colombia, de los bienes relacionados con las actividades de la Economía Cultural, Creativa y de Saberes, según departamento de origen" xr:uid="{82D94008-4760-AA48-98C4-4A236DCABDB5}"/>
    <hyperlink ref="B35" location="'Cuadro 32'!A1" display="Exportaciones de Colombia, de los bienes relacionados con las actividades de la Economía Cultural, Creativa y de Saberes, según país de destino" xr:uid="{2F75EBF1-C57A-544F-997B-F9D80DCA0203}"/>
  </hyperlinks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7444-E6A7-F441-8B83-DCD1C241C2C6}">
  <dimension ref="A1:I40"/>
  <sheetViews>
    <sheetView showGridLines="0" topLeftCell="A8" zoomScale="109" zoomScaleNormal="87" workbookViewId="0">
      <selection activeCell="C17" sqref="C17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105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1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204" t="s">
        <v>50</v>
      </c>
      <c r="B8" s="10">
        <v>57</v>
      </c>
      <c r="C8" s="186">
        <f>B8/344</f>
        <v>0.16569767441860464</v>
      </c>
      <c r="D8" s="10">
        <v>59</v>
      </c>
      <c r="E8" s="186">
        <v>0.16480446927374301</v>
      </c>
    </row>
    <row r="9" spans="1:5" s="6" customFormat="1" ht="12.75">
      <c r="A9" s="204" t="s">
        <v>79</v>
      </c>
      <c r="B9" s="10">
        <v>3</v>
      </c>
      <c r="C9" s="186">
        <f t="shared" ref="C9:C33" si="0">B9/344</f>
        <v>8.7209302325581394E-3</v>
      </c>
      <c r="D9" s="10">
        <v>1</v>
      </c>
      <c r="E9" s="186">
        <v>2.7932960893854749E-3</v>
      </c>
    </row>
    <row r="10" spans="1:5" s="6" customFormat="1" ht="12.75">
      <c r="A10" s="204" t="s">
        <v>51</v>
      </c>
      <c r="B10" s="10">
        <v>18</v>
      </c>
      <c r="C10" s="186">
        <f t="shared" si="0"/>
        <v>5.232558139534884E-2</v>
      </c>
      <c r="D10" s="10">
        <v>12</v>
      </c>
      <c r="E10" s="186">
        <v>3.3519553072625698E-2</v>
      </c>
    </row>
    <row r="11" spans="1:5" s="6" customFormat="1" ht="12.75">
      <c r="A11" s="204" t="s">
        <v>52</v>
      </c>
      <c r="B11" s="10">
        <v>18</v>
      </c>
      <c r="C11" s="186">
        <f t="shared" si="0"/>
        <v>5.232558139534884E-2</v>
      </c>
      <c r="D11" s="10">
        <v>21</v>
      </c>
      <c r="E11" s="186">
        <v>5.8659217877094973E-2</v>
      </c>
    </row>
    <row r="12" spans="1:5" s="6" customFormat="1" ht="12.75">
      <c r="A12" s="204" t="s">
        <v>53</v>
      </c>
      <c r="B12" s="10">
        <v>9</v>
      </c>
      <c r="C12" s="186">
        <f t="shared" si="0"/>
        <v>2.616279069767442E-2</v>
      </c>
      <c r="D12" s="10">
        <v>11</v>
      </c>
      <c r="E12" s="186">
        <v>3.0726256983240222E-2</v>
      </c>
    </row>
    <row r="13" spans="1:5" s="6" customFormat="1" ht="12.75">
      <c r="A13" s="204" t="s">
        <v>54</v>
      </c>
      <c r="B13" s="10">
        <v>7</v>
      </c>
      <c r="C13" s="186">
        <f t="shared" si="0"/>
        <v>2.0348837209302327E-2</v>
      </c>
      <c r="D13" s="10">
        <v>6</v>
      </c>
      <c r="E13" s="186">
        <v>1.6759776536312849E-2</v>
      </c>
    </row>
    <row r="14" spans="1:5" s="6" customFormat="1" ht="12.75">
      <c r="A14" s="204" t="s">
        <v>55</v>
      </c>
      <c r="B14" s="10">
        <v>5</v>
      </c>
      <c r="C14" s="186">
        <f t="shared" si="0"/>
        <v>1.4534883720930232E-2</v>
      </c>
      <c r="D14" s="10">
        <v>7</v>
      </c>
      <c r="E14" s="186">
        <v>1.9553072625698324E-2</v>
      </c>
    </row>
    <row r="15" spans="1:5" s="6" customFormat="1" ht="12.75">
      <c r="A15" s="204" t="s">
        <v>65</v>
      </c>
      <c r="B15" s="10">
        <v>0</v>
      </c>
      <c r="C15" s="186">
        <f t="shared" si="0"/>
        <v>0</v>
      </c>
      <c r="D15" s="10">
        <v>1</v>
      </c>
      <c r="E15" s="186">
        <v>2.7932960893854749E-3</v>
      </c>
    </row>
    <row r="16" spans="1:5" s="6" customFormat="1" ht="12.75">
      <c r="A16" s="204" t="s">
        <v>66</v>
      </c>
      <c r="B16" s="10">
        <v>8</v>
      </c>
      <c r="C16" s="186">
        <f t="shared" si="0"/>
        <v>2.3255813953488372E-2</v>
      </c>
      <c r="D16" s="10">
        <v>7</v>
      </c>
      <c r="E16" s="186">
        <v>1.9553072625698324E-2</v>
      </c>
    </row>
    <row r="17" spans="1:7" s="6" customFormat="1" ht="12.75">
      <c r="A17" s="204" t="s">
        <v>106</v>
      </c>
      <c r="B17" s="10">
        <v>6</v>
      </c>
      <c r="C17" s="186">
        <f t="shared" si="0"/>
        <v>1.7441860465116279E-2</v>
      </c>
      <c r="D17" s="10">
        <v>6</v>
      </c>
      <c r="E17" s="186">
        <v>1.6759776536312849E-2</v>
      </c>
    </row>
    <row r="18" spans="1:7" s="6" customFormat="1" ht="12.75">
      <c r="A18" s="204" t="s">
        <v>107</v>
      </c>
      <c r="B18" s="10">
        <v>6</v>
      </c>
      <c r="C18" s="186">
        <f t="shared" si="0"/>
        <v>1.7441860465116279E-2</v>
      </c>
      <c r="D18" s="10">
        <v>7</v>
      </c>
      <c r="E18" s="186">
        <v>1.9553072625698324E-2</v>
      </c>
    </row>
    <row r="19" spans="1:7" s="6" customFormat="1" ht="12.75">
      <c r="A19" s="204" t="s">
        <v>69</v>
      </c>
      <c r="B19" s="10">
        <v>16</v>
      </c>
      <c r="C19" s="186">
        <f t="shared" si="0"/>
        <v>4.6511627906976744E-2</v>
      </c>
      <c r="D19" s="10">
        <v>14</v>
      </c>
      <c r="E19" s="186">
        <v>3.9106145251396648E-2</v>
      </c>
    </row>
    <row r="20" spans="1:7" s="6" customFormat="1" ht="12.75">
      <c r="A20" s="204" t="s">
        <v>56</v>
      </c>
      <c r="B20" s="10">
        <v>23</v>
      </c>
      <c r="C20" s="186">
        <f t="shared" si="0"/>
        <v>6.6860465116279064E-2</v>
      </c>
      <c r="D20" s="10">
        <v>34</v>
      </c>
      <c r="E20" s="186">
        <v>9.4972067039106142E-2</v>
      </c>
    </row>
    <row r="21" spans="1:7" s="6" customFormat="1" ht="12.75">
      <c r="A21" s="204" t="s">
        <v>70</v>
      </c>
      <c r="B21" s="10">
        <v>1</v>
      </c>
      <c r="C21" s="186">
        <f t="shared" si="0"/>
        <v>2.9069767441860465E-3</v>
      </c>
      <c r="D21" s="10">
        <v>1</v>
      </c>
      <c r="E21" s="186">
        <v>2.7932960893854749E-3</v>
      </c>
    </row>
    <row r="22" spans="1:7" s="6" customFormat="1" ht="12.75">
      <c r="A22" s="204" t="s">
        <v>81</v>
      </c>
      <c r="B22" s="10">
        <v>4</v>
      </c>
      <c r="C22" s="186">
        <f t="shared" si="0"/>
        <v>1.1627906976744186E-2</v>
      </c>
      <c r="D22" s="10">
        <v>4</v>
      </c>
      <c r="E22" s="186">
        <v>1.11731843575419E-2</v>
      </c>
    </row>
    <row r="23" spans="1:7" s="6" customFormat="1" ht="12.75">
      <c r="A23" s="204" t="s">
        <v>71</v>
      </c>
      <c r="B23" s="10">
        <v>20</v>
      </c>
      <c r="C23" s="186">
        <f t="shared" si="0"/>
        <v>5.8139534883720929E-2</v>
      </c>
      <c r="D23" s="10">
        <v>17</v>
      </c>
      <c r="E23" s="186">
        <v>4.7486033519553071E-2</v>
      </c>
    </row>
    <row r="24" spans="1:7" s="6" customFormat="1" ht="12.75">
      <c r="A24" s="204" t="s">
        <v>57</v>
      </c>
      <c r="B24" s="10">
        <v>12</v>
      </c>
      <c r="C24" s="186">
        <f t="shared" si="0"/>
        <v>3.4883720930232558E-2</v>
      </c>
      <c r="D24" s="10">
        <v>16</v>
      </c>
      <c r="E24" s="186">
        <v>4.4692737430167599E-2</v>
      </c>
    </row>
    <row r="25" spans="1:7" s="6" customFormat="1" ht="12.75">
      <c r="A25" s="204" t="s">
        <v>72</v>
      </c>
      <c r="B25" s="10">
        <v>17</v>
      </c>
      <c r="C25" s="186">
        <f t="shared" si="0"/>
        <v>4.9418604651162788E-2</v>
      </c>
      <c r="D25" s="10">
        <v>16</v>
      </c>
      <c r="E25" s="186">
        <v>4.4692737430167599E-2</v>
      </c>
    </row>
    <row r="26" spans="1:7" s="6" customFormat="1" ht="12.75">
      <c r="A26" s="204" t="s">
        <v>73</v>
      </c>
      <c r="B26" s="10">
        <v>17</v>
      </c>
      <c r="C26" s="186">
        <f t="shared" si="0"/>
        <v>4.9418604651162788E-2</v>
      </c>
      <c r="D26" s="10">
        <v>17</v>
      </c>
      <c r="E26" s="186">
        <v>4.7486033519553071E-2</v>
      </c>
    </row>
    <row r="27" spans="1:7" s="6" customFormat="1" ht="12.75">
      <c r="A27" s="204" t="s">
        <v>74</v>
      </c>
      <c r="B27" s="10">
        <v>1</v>
      </c>
      <c r="C27" s="186">
        <f t="shared" si="0"/>
        <v>2.9069767441860465E-3</v>
      </c>
      <c r="D27" s="10">
        <v>1</v>
      </c>
      <c r="E27" s="186">
        <v>2.7932960893854749E-3</v>
      </c>
    </row>
    <row r="28" spans="1:7" s="6" customFormat="1" ht="12.75">
      <c r="A28" s="204" t="s">
        <v>75</v>
      </c>
      <c r="B28" s="10">
        <v>4</v>
      </c>
      <c r="C28" s="186">
        <f t="shared" si="0"/>
        <v>1.1627906976744186E-2</v>
      </c>
      <c r="D28" s="10">
        <v>3</v>
      </c>
      <c r="E28" s="186">
        <v>8.3798882681564244E-3</v>
      </c>
    </row>
    <row r="29" spans="1:7" s="6" customFormat="1" ht="12.75">
      <c r="A29" s="204" t="s">
        <v>58</v>
      </c>
      <c r="B29" s="10">
        <v>14</v>
      </c>
      <c r="C29" s="186">
        <f t="shared" si="0"/>
        <v>4.0697674418604654E-2</v>
      </c>
      <c r="D29" s="10">
        <v>22</v>
      </c>
      <c r="E29" s="186">
        <v>6.1452513966480445E-2</v>
      </c>
      <c r="G29" s="350"/>
    </row>
    <row r="30" spans="1:7" s="6" customFormat="1" ht="12.75">
      <c r="A30" s="204" t="s">
        <v>59</v>
      </c>
      <c r="B30" s="10">
        <v>9</v>
      </c>
      <c r="C30" s="186">
        <f t="shared" si="0"/>
        <v>2.616279069767442E-2</v>
      </c>
      <c r="D30" s="10">
        <v>9</v>
      </c>
      <c r="E30" s="186">
        <v>2.5139664804469275E-2</v>
      </c>
    </row>
    <row r="31" spans="1:7" s="6" customFormat="1" ht="12.75">
      <c r="A31" s="204" t="s">
        <v>60</v>
      </c>
      <c r="B31" s="10">
        <v>9</v>
      </c>
      <c r="C31" s="186">
        <f t="shared" si="0"/>
        <v>2.616279069767442E-2</v>
      </c>
      <c r="D31" s="10">
        <v>6</v>
      </c>
      <c r="E31" s="186">
        <v>1.6759776536312849E-2</v>
      </c>
    </row>
    <row r="32" spans="1:7" s="6" customFormat="1" ht="12.75">
      <c r="A32" s="204" t="s">
        <v>77</v>
      </c>
      <c r="B32" s="10">
        <v>9</v>
      </c>
      <c r="C32" s="186">
        <f t="shared" si="0"/>
        <v>2.616279069767442E-2</v>
      </c>
      <c r="D32" s="10">
        <v>7</v>
      </c>
      <c r="E32" s="186">
        <v>1.9553072625698324E-2</v>
      </c>
    </row>
    <row r="33" spans="1:9" s="6" customFormat="1" ht="12.75">
      <c r="A33" s="204" t="s">
        <v>61</v>
      </c>
      <c r="B33" s="10">
        <v>51</v>
      </c>
      <c r="C33" s="186">
        <f t="shared" si="0"/>
        <v>0.14825581395348839</v>
      </c>
      <c r="D33" s="10">
        <v>53</v>
      </c>
      <c r="E33" s="186">
        <v>0.14804469273743018</v>
      </c>
    </row>
    <row r="34" spans="1:9" s="6" customFormat="1" ht="14.1">
      <c r="A34" s="205" t="s">
        <v>62</v>
      </c>
      <c r="B34" s="190">
        <f>SUM(B8:B33)</f>
        <v>344</v>
      </c>
      <c r="C34" s="212">
        <f>SUM(C8:C33)</f>
        <v>1</v>
      </c>
      <c r="D34" s="26">
        <f>SUM(D8:D33)</f>
        <v>358</v>
      </c>
      <c r="E34" s="213">
        <f>SUM(E8:E33)</f>
        <v>0.99999999999999978</v>
      </c>
    </row>
    <row r="35" spans="1:9" s="6" customFormat="1" ht="12.95"/>
    <row r="36" spans="1:9" s="6" customFormat="1" ht="12.95">
      <c r="A36" s="308" t="s">
        <v>63</v>
      </c>
      <c r="B36" s="309"/>
      <c r="C36" s="309"/>
      <c r="D36" s="309"/>
      <c r="E36" s="309"/>
      <c r="F36" s="309"/>
      <c r="G36" s="309"/>
      <c r="H36" s="309"/>
      <c r="I36" s="309"/>
    </row>
    <row r="37" spans="1:9" s="6" customFormat="1" ht="12.95"/>
    <row r="38" spans="1:9" s="6" customFormat="1" ht="12.95"/>
    <row r="39" spans="1:9" s="6" customFormat="1" ht="12.95"/>
    <row r="40" spans="1:9" s="6" customFormat="1" ht="12.95"/>
  </sheetData>
  <sheetProtection selectLockedCells="1" selectUnlockedCells="1"/>
  <mergeCells count="4">
    <mergeCell ref="A3:E3"/>
    <mergeCell ref="A4:E4"/>
    <mergeCell ref="A5:E5"/>
    <mergeCell ref="A36:I36"/>
  </mergeCells>
  <conditionalFormatting sqref="A4:C4">
    <cfRule type="duplicateValues" dxfId="58" priority="2"/>
  </conditionalFormatting>
  <conditionalFormatting sqref="A5:C5">
    <cfRule type="duplicateValues" dxfId="57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E4F0-0C87-644F-A21F-6887B79CB276}">
  <dimension ref="A1:I34"/>
  <sheetViews>
    <sheetView showGridLines="0" topLeftCell="A5" zoomScale="67" zoomScaleNormal="87" workbookViewId="0">
      <selection activeCell="E8" sqref="E8:E26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108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2" t="s">
        <v>48</v>
      </c>
    </row>
    <row r="8" spans="1:5" s="6" customFormat="1" ht="12.75">
      <c r="A8" s="200" t="s">
        <v>50</v>
      </c>
      <c r="B8" s="10">
        <v>6</v>
      </c>
      <c r="C8" s="186">
        <f>B8/73</f>
        <v>8.2191780821917804E-2</v>
      </c>
      <c r="D8" s="10">
        <v>24</v>
      </c>
      <c r="E8" s="186">
        <f>D8/107</f>
        <v>0.22429906542056074</v>
      </c>
    </row>
    <row r="9" spans="1:5" s="6" customFormat="1" ht="12.75">
      <c r="A9" s="200" t="s">
        <v>79</v>
      </c>
      <c r="B9" s="10">
        <v>2</v>
      </c>
      <c r="C9" s="186">
        <f t="shared" ref="C9:C26" si="0">B9/73</f>
        <v>2.7397260273972601E-2</v>
      </c>
      <c r="D9" s="10">
        <v>0</v>
      </c>
      <c r="E9" s="186">
        <f t="shared" ref="E9:E26" si="1">D9/107</f>
        <v>0</v>
      </c>
    </row>
    <row r="10" spans="1:5" s="6" customFormat="1" ht="12.75">
      <c r="A10" s="200" t="s">
        <v>51</v>
      </c>
      <c r="B10" s="10">
        <v>4</v>
      </c>
      <c r="C10" s="186">
        <f t="shared" si="0"/>
        <v>5.4794520547945202E-2</v>
      </c>
      <c r="D10" s="10">
        <v>4</v>
      </c>
      <c r="E10" s="186">
        <f t="shared" si="1"/>
        <v>3.7383177570093455E-2</v>
      </c>
    </row>
    <row r="11" spans="1:5" s="6" customFormat="1" ht="12.75">
      <c r="A11" s="200" t="s">
        <v>52</v>
      </c>
      <c r="B11" s="10">
        <v>5</v>
      </c>
      <c r="C11" s="186">
        <f t="shared" si="0"/>
        <v>6.8493150684931503E-2</v>
      </c>
      <c r="D11" s="10">
        <v>16</v>
      </c>
      <c r="E11" s="186">
        <f t="shared" si="1"/>
        <v>0.14953271028037382</v>
      </c>
    </row>
    <row r="12" spans="1:5" s="6" customFormat="1" ht="12.75">
      <c r="A12" s="200" t="s">
        <v>53</v>
      </c>
      <c r="B12" s="10">
        <v>0</v>
      </c>
      <c r="C12" s="186">
        <f t="shared" si="0"/>
        <v>0</v>
      </c>
      <c r="D12" s="10">
        <v>4</v>
      </c>
      <c r="E12" s="186">
        <f t="shared" si="1"/>
        <v>3.7383177570093455E-2</v>
      </c>
    </row>
    <row r="13" spans="1:5" s="6" customFormat="1" ht="12.75">
      <c r="A13" s="200" t="s">
        <v>54</v>
      </c>
      <c r="B13" s="10">
        <v>0</v>
      </c>
      <c r="C13" s="186">
        <f t="shared" si="0"/>
        <v>0</v>
      </c>
      <c r="D13" s="10">
        <v>2</v>
      </c>
      <c r="E13" s="186">
        <f t="shared" si="1"/>
        <v>1.8691588785046728E-2</v>
      </c>
    </row>
    <row r="14" spans="1:5" s="6" customFormat="1" ht="12.75">
      <c r="A14" s="200" t="s">
        <v>55</v>
      </c>
      <c r="B14" s="10">
        <v>9</v>
      </c>
      <c r="C14" s="186">
        <f t="shared" si="0"/>
        <v>0.12328767123287671</v>
      </c>
      <c r="D14" s="10">
        <v>6</v>
      </c>
      <c r="E14" s="186">
        <f t="shared" si="1"/>
        <v>5.6074766355140186E-2</v>
      </c>
    </row>
    <row r="15" spans="1:5" s="6" customFormat="1" ht="12.75">
      <c r="A15" s="200" t="s">
        <v>66</v>
      </c>
      <c r="B15" s="10">
        <v>1</v>
      </c>
      <c r="C15" s="186">
        <f t="shared" si="0"/>
        <v>1.3698630136986301E-2</v>
      </c>
      <c r="D15" s="10">
        <v>1</v>
      </c>
      <c r="E15" s="186">
        <f t="shared" si="1"/>
        <v>9.3457943925233638E-3</v>
      </c>
    </row>
    <row r="16" spans="1:5" s="6" customFormat="1" ht="12.75">
      <c r="A16" s="200" t="s">
        <v>67</v>
      </c>
      <c r="B16" s="10">
        <v>1</v>
      </c>
      <c r="C16" s="186">
        <f t="shared" si="0"/>
        <v>1.3698630136986301E-2</v>
      </c>
      <c r="D16" s="10">
        <v>1</v>
      </c>
      <c r="E16" s="186">
        <f t="shared" si="1"/>
        <v>9.3457943925233638E-3</v>
      </c>
    </row>
    <row r="17" spans="1:9" s="6" customFormat="1" ht="12.75">
      <c r="A17" s="200" t="s">
        <v>69</v>
      </c>
      <c r="B17" s="10">
        <v>2</v>
      </c>
      <c r="C17" s="186">
        <f t="shared" si="0"/>
        <v>2.7397260273972601E-2</v>
      </c>
      <c r="D17" s="10">
        <v>4</v>
      </c>
      <c r="E17" s="186">
        <f t="shared" si="1"/>
        <v>3.7383177570093455E-2</v>
      </c>
    </row>
    <row r="18" spans="1:9" s="6" customFormat="1" ht="12.75">
      <c r="A18" s="200" t="s">
        <v>56</v>
      </c>
      <c r="B18" s="10">
        <v>10</v>
      </c>
      <c r="C18" s="186">
        <f t="shared" si="0"/>
        <v>0.13698630136986301</v>
      </c>
      <c r="D18" s="10">
        <v>6</v>
      </c>
      <c r="E18" s="186">
        <f t="shared" si="1"/>
        <v>5.6074766355140186E-2</v>
      </c>
    </row>
    <row r="19" spans="1:9" s="6" customFormat="1" ht="12.75">
      <c r="A19" s="200" t="s">
        <v>109</v>
      </c>
      <c r="B19" s="10">
        <v>1</v>
      </c>
      <c r="C19" s="186">
        <f t="shared" si="0"/>
        <v>1.3698630136986301E-2</v>
      </c>
      <c r="D19" s="10">
        <v>2</v>
      </c>
      <c r="E19" s="186">
        <f t="shared" si="1"/>
        <v>1.8691588785046728E-2</v>
      </c>
    </row>
    <row r="20" spans="1:9" s="6" customFormat="1" ht="12.75">
      <c r="A20" s="200" t="s">
        <v>57</v>
      </c>
      <c r="B20" s="10">
        <v>1</v>
      </c>
      <c r="C20" s="186">
        <f t="shared" si="0"/>
        <v>1.3698630136986301E-2</v>
      </c>
      <c r="D20" s="10">
        <v>3</v>
      </c>
      <c r="E20" s="186">
        <f t="shared" si="1"/>
        <v>2.8037383177570093E-2</v>
      </c>
    </row>
    <row r="21" spans="1:9" s="6" customFormat="1" ht="12.75">
      <c r="A21" s="200" t="s">
        <v>72</v>
      </c>
      <c r="B21" s="10">
        <v>1</v>
      </c>
      <c r="C21" s="186">
        <f t="shared" si="0"/>
        <v>1.3698630136986301E-2</v>
      </c>
      <c r="D21" s="10">
        <v>1</v>
      </c>
      <c r="E21" s="186">
        <f t="shared" si="1"/>
        <v>9.3457943925233638E-3</v>
      </c>
    </row>
    <row r="22" spans="1:9" s="6" customFormat="1" ht="12.75">
      <c r="A22" s="200" t="s">
        <v>73</v>
      </c>
      <c r="B22" s="10">
        <v>4</v>
      </c>
      <c r="C22" s="186">
        <f t="shared" si="0"/>
        <v>5.4794520547945202E-2</v>
      </c>
      <c r="D22" s="10">
        <v>4</v>
      </c>
      <c r="E22" s="186">
        <f t="shared" si="1"/>
        <v>3.7383177570093455E-2</v>
      </c>
    </row>
    <row r="23" spans="1:9" s="6" customFormat="1" ht="12.75">
      <c r="A23" s="200" t="s">
        <v>58</v>
      </c>
      <c r="B23" s="10">
        <v>6</v>
      </c>
      <c r="C23" s="186">
        <f t="shared" si="0"/>
        <v>8.2191780821917804E-2</v>
      </c>
      <c r="D23" s="10">
        <v>6</v>
      </c>
      <c r="E23" s="186">
        <f t="shared" si="1"/>
        <v>5.6074766355140186E-2</v>
      </c>
    </row>
    <row r="24" spans="1:9" s="6" customFormat="1" ht="12.75">
      <c r="A24" s="200" t="s">
        <v>59</v>
      </c>
      <c r="B24" s="10">
        <v>6</v>
      </c>
      <c r="C24" s="186">
        <f t="shared" si="0"/>
        <v>8.2191780821917804E-2</v>
      </c>
      <c r="D24" s="10">
        <v>6</v>
      </c>
      <c r="E24" s="186">
        <f t="shared" si="1"/>
        <v>5.6074766355140186E-2</v>
      </c>
    </row>
    <row r="25" spans="1:9" s="6" customFormat="1" ht="12.75">
      <c r="A25" s="200" t="s">
        <v>77</v>
      </c>
      <c r="B25" s="10">
        <v>2</v>
      </c>
      <c r="C25" s="186">
        <f t="shared" si="0"/>
        <v>2.7397260273972601E-2</v>
      </c>
      <c r="D25" s="10">
        <v>1</v>
      </c>
      <c r="E25" s="186">
        <f t="shared" si="1"/>
        <v>9.3457943925233638E-3</v>
      </c>
    </row>
    <row r="26" spans="1:9" s="6" customFormat="1" ht="12.75">
      <c r="A26" s="200" t="s">
        <v>61</v>
      </c>
      <c r="B26" s="10">
        <v>12</v>
      </c>
      <c r="C26" s="186">
        <f t="shared" si="0"/>
        <v>0.16438356164383561</v>
      </c>
      <c r="D26" s="10">
        <v>16</v>
      </c>
      <c r="E26" s="186">
        <f t="shared" si="1"/>
        <v>0.14953271028037382</v>
      </c>
    </row>
    <row r="27" spans="1:9" s="6" customFormat="1" ht="14.1">
      <c r="A27" s="210" t="s">
        <v>62</v>
      </c>
      <c r="B27" s="198">
        <f>SUM(B8:B26)</f>
        <v>73</v>
      </c>
      <c r="C27" s="199">
        <f>SUM(C8:C26)</f>
        <v>1</v>
      </c>
      <c r="D27" s="26">
        <f t="shared" ref="D27" si="2">SUM(D8:D26)</f>
        <v>107</v>
      </c>
      <c r="E27" s="214">
        <f>SUM(E8:E26)</f>
        <v>1</v>
      </c>
    </row>
    <row r="28" spans="1:9" s="6" customFormat="1" ht="12.95"/>
    <row r="29" spans="1:9" s="6" customFormat="1" ht="12.95"/>
    <row r="30" spans="1:9" s="6" customFormat="1" ht="12.95">
      <c r="A30" s="308" t="s">
        <v>63</v>
      </c>
      <c r="B30" s="309"/>
      <c r="C30" s="309"/>
      <c r="D30" s="309"/>
      <c r="E30" s="309"/>
      <c r="F30" s="309"/>
      <c r="G30" s="309"/>
      <c r="H30" s="309"/>
      <c r="I30" s="309"/>
    </row>
    <row r="31" spans="1:9" s="6" customFormat="1" ht="12.95"/>
    <row r="32" spans="1:9" s="6" customFormat="1" ht="12.95"/>
    <row r="33" s="6" customFormat="1" ht="12.95"/>
    <row r="34" s="6" customFormat="1" ht="12.95"/>
  </sheetData>
  <sheetProtection selectLockedCells="1" selectUnlockedCells="1"/>
  <mergeCells count="4">
    <mergeCell ref="A3:E3"/>
    <mergeCell ref="A4:E4"/>
    <mergeCell ref="A5:E5"/>
    <mergeCell ref="A30:I30"/>
  </mergeCells>
  <conditionalFormatting sqref="A4:C4">
    <cfRule type="duplicateValues" dxfId="56" priority="2"/>
  </conditionalFormatting>
  <conditionalFormatting sqref="A5:C5">
    <cfRule type="duplicateValues" dxfId="55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D89B-8F6C-D046-89A4-425D513D177F}">
  <dimension ref="A1:F40"/>
  <sheetViews>
    <sheetView showGridLines="0" topLeftCell="A8" zoomScale="87" zoomScaleNormal="87" workbookViewId="0">
      <selection activeCell="B29" sqref="B29"/>
    </sheetView>
  </sheetViews>
  <sheetFormatPr defaultColWidth="11.42578125" defaultRowHeight="15"/>
  <cols>
    <col min="1" max="1" width="20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6" s="4" customFormat="1" ht="59.25" customHeight="1"/>
    <row r="2" spans="1:6" s="5" customFormat="1" ht="3.75" customHeight="1"/>
    <row r="3" spans="1:6" ht="28.5" customHeight="1">
      <c r="A3" s="305" t="s">
        <v>110</v>
      </c>
      <c r="B3" s="305"/>
      <c r="C3" s="305"/>
      <c r="D3" s="305"/>
      <c r="E3" s="305"/>
    </row>
    <row r="4" spans="1:6" ht="43.35" customHeight="1">
      <c r="A4" s="306" t="s">
        <v>16</v>
      </c>
      <c r="B4" s="306"/>
      <c r="C4" s="306"/>
      <c r="D4" s="306"/>
      <c r="E4" s="306"/>
    </row>
    <row r="5" spans="1:6">
      <c r="A5" s="307" t="s">
        <v>45</v>
      </c>
      <c r="B5" s="307"/>
      <c r="C5" s="307"/>
      <c r="D5" s="307"/>
      <c r="E5" s="307"/>
    </row>
    <row r="7" spans="1:6" s="6" customFormat="1" ht="30" customHeight="1">
      <c r="A7" s="1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6" s="6" customFormat="1" ht="14.25">
      <c r="A8" s="7" t="s">
        <v>50</v>
      </c>
      <c r="B8" s="10">
        <v>15</v>
      </c>
      <c r="C8" s="11">
        <v>0.15625</v>
      </c>
      <c r="D8" s="10">
        <v>19</v>
      </c>
      <c r="E8" s="285">
        <f>D8/D29</f>
        <v>0.19387755102040816</v>
      </c>
      <c r="F8" s="167"/>
    </row>
    <row r="9" spans="1:6" s="6" customFormat="1" ht="14.25">
      <c r="A9" s="7" t="s">
        <v>51</v>
      </c>
      <c r="B9" s="10">
        <v>4</v>
      </c>
      <c r="C9" s="11">
        <v>4.1666666666666664E-2</v>
      </c>
      <c r="D9" s="10">
        <v>4</v>
      </c>
      <c r="E9" s="285">
        <f>D9/D29</f>
        <v>4.0816326530612242E-2</v>
      </c>
      <c r="F9" s="167"/>
    </row>
    <row r="10" spans="1:6" s="6" customFormat="1" ht="14.25">
      <c r="A10" s="7" t="s">
        <v>52</v>
      </c>
      <c r="B10" s="10">
        <v>40</v>
      </c>
      <c r="C10" s="11">
        <v>0.41666666666666669</v>
      </c>
      <c r="D10" s="10">
        <v>40</v>
      </c>
      <c r="E10" s="285">
        <f>D10/D29</f>
        <v>0.40816326530612246</v>
      </c>
      <c r="F10" s="167"/>
    </row>
    <row r="11" spans="1:6" s="6" customFormat="1" ht="14.25">
      <c r="A11" s="7" t="s">
        <v>53</v>
      </c>
      <c r="B11" s="10">
        <v>1</v>
      </c>
      <c r="C11" s="11">
        <v>1.0416666666666666E-2</v>
      </c>
      <c r="D11" s="10">
        <v>1</v>
      </c>
      <c r="E11" s="285">
        <f>D11/D29</f>
        <v>1.020408163265306E-2</v>
      </c>
      <c r="F11" s="167"/>
    </row>
    <row r="12" spans="1:6" s="6" customFormat="1" ht="14.25">
      <c r="A12" s="7" t="s">
        <v>54</v>
      </c>
      <c r="B12" s="10">
        <v>2</v>
      </c>
      <c r="C12" s="11">
        <v>2.0833333333333332E-2</v>
      </c>
      <c r="D12" s="10">
        <v>2</v>
      </c>
      <c r="E12" s="285">
        <f>D12/D29</f>
        <v>2.0408163265306121E-2</v>
      </c>
      <c r="F12" s="167"/>
    </row>
    <row r="13" spans="1:6" s="6" customFormat="1" ht="14.25">
      <c r="A13" s="7" t="s">
        <v>55</v>
      </c>
      <c r="B13" s="10">
        <v>2</v>
      </c>
      <c r="C13" s="11">
        <v>2.0833333333333332E-2</v>
      </c>
      <c r="D13" s="10">
        <v>2</v>
      </c>
      <c r="E13" s="285">
        <f>D13/D29</f>
        <v>2.0408163265306121E-2</v>
      </c>
      <c r="F13" s="167"/>
    </row>
    <row r="14" spans="1:6" s="6" customFormat="1" ht="14.25">
      <c r="A14" s="12" t="s">
        <v>64</v>
      </c>
      <c r="B14" s="10">
        <v>1</v>
      </c>
      <c r="C14" s="13">
        <v>1.0416666666666666E-2</v>
      </c>
      <c r="D14" s="10">
        <v>1</v>
      </c>
      <c r="E14" s="285">
        <f>D14/D29</f>
        <v>1.020408163265306E-2</v>
      </c>
      <c r="F14" s="167"/>
    </row>
    <row r="15" spans="1:6" s="6" customFormat="1" ht="14.25">
      <c r="A15" s="7" t="s">
        <v>66</v>
      </c>
      <c r="B15" s="10">
        <v>5</v>
      </c>
      <c r="C15" s="11">
        <v>5.2083333333333336E-2</v>
      </c>
      <c r="D15" s="10">
        <v>4</v>
      </c>
      <c r="E15" s="285">
        <f>D15/D29</f>
        <v>4.0816326530612242E-2</v>
      </c>
      <c r="F15" s="167"/>
    </row>
    <row r="16" spans="1:6" s="6" customFormat="1" ht="14.25">
      <c r="A16" s="7" t="s">
        <v>67</v>
      </c>
      <c r="B16" s="10">
        <v>1</v>
      </c>
      <c r="C16" s="11">
        <v>1.0416666666666666E-2</v>
      </c>
      <c r="D16" s="10">
        <v>1</v>
      </c>
      <c r="E16" s="285">
        <f>D16/D29</f>
        <v>1.020408163265306E-2</v>
      </c>
      <c r="F16" s="167"/>
    </row>
    <row r="17" spans="1:6" s="6" customFormat="1" ht="14.25">
      <c r="A17" s="12" t="s">
        <v>107</v>
      </c>
      <c r="B17" s="10">
        <v>1</v>
      </c>
      <c r="C17" s="13">
        <v>1.0416666666666666E-2</v>
      </c>
      <c r="D17" s="10">
        <v>1</v>
      </c>
      <c r="E17" s="285">
        <f>D17/D29</f>
        <v>1.020408163265306E-2</v>
      </c>
      <c r="F17" s="167"/>
    </row>
    <row r="18" spans="1:6" s="6" customFormat="1">
      <c r="A18" s="7" t="s">
        <v>111</v>
      </c>
      <c r="B18" s="10">
        <v>1</v>
      </c>
      <c r="C18" s="11">
        <v>1.0416666666666666E-2</v>
      </c>
      <c r="D18" s="10">
        <v>1</v>
      </c>
      <c r="E18" s="285">
        <f>D18/D29</f>
        <v>1.020408163265306E-2</v>
      </c>
      <c r="F18" s="167"/>
    </row>
    <row r="19" spans="1:6" s="6" customFormat="1" ht="14.25">
      <c r="A19" s="7" t="s">
        <v>56</v>
      </c>
      <c r="B19" s="10">
        <v>1</v>
      </c>
      <c r="C19" s="11">
        <v>1.0416666666666666E-2</v>
      </c>
      <c r="D19" s="10">
        <v>1</v>
      </c>
      <c r="E19" s="285">
        <f>D19/B29</f>
        <v>1.0416666666666666E-2</v>
      </c>
      <c r="F19" s="167"/>
    </row>
    <row r="20" spans="1:6" s="6" customFormat="1">
      <c r="A20" s="7" t="s">
        <v>70</v>
      </c>
      <c r="B20" s="10">
        <v>2</v>
      </c>
      <c r="C20" s="11">
        <v>2.0833333333333332E-2</v>
      </c>
      <c r="D20" s="10">
        <v>2</v>
      </c>
      <c r="E20" s="285">
        <f>D20/D29</f>
        <v>2.0408163265306121E-2</v>
      </c>
      <c r="F20" s="167"/>
    </row>
    <row r="21" spans="1:6" s="6" customFormat="1" ht="14.25">
      <c r="A21" s="7" t="s">
        <v>71</v>
      </c>
      <c r="B21" s="10">
        <v>1</v>
      </c>
      <c r="C21" s="11">
        <v>1.0416666666666666E-2</v>
      </c>
      <c r="D21" s="10">
        <v>1</v>
      </c>
      <c r="E21" s="285">
        <f>D21/D29</f>
        <v>1.020408163265306E-2</v>
      </c>
      <c r="F21" s="167"/>
    </row>
    <row r="22" spans="1:6" s="6" customFormat="1" ht="14.25">
      <c r="A22" s="7" t="s">
        <v>72</v>
      </c>
      <c r="B22" s="10">
        <v>3</v>
      </c>
      <c r="C22" s="11">
        <v>3.125E-2</v>
      </c>
      <c r="D22" s="10">
        <v>2</v>
      </c>
      <c r="E22" s="285">
        <f>D22/D29</f>
        <v>2.0408163265306121E-2</v>
      </c>
      <c r="F22" s="167"/>
    </row>
    <row r="23" spans="1:6" s="6" customFormat="1" ht="14.25">
      <c r="A23" s="7" t="s">
        <v>73</v>
      </c>
      <c r="B23" s="10">
        <v>3</v>
      </c>
      <c r="C23" s="11">
        <v>3.125E-2</v>
      </c>
      <c r="D23" s="10">
        <v>3</v>
      </c>
      <c r="E23" s="285">
        <f>D23/D29</f>
        <v>3.0612244897959183E-2</v>
      </c>
      <c r="F23" s="167"/>
    </row>
    <row r="24" spans="1:6" s="6" customFormat="1" ht="14.25">
      <c r="A24" s="7" t="s">
        <v>75</v>
      </c>
      <c r="B24" s="10">
        <v>1</v>
      </c>
      <c r="C24" s="11">
        <v>1.0416666666666666E-2</v>
      </c>
      <c r="D24" s="10">
        <v>1</v>
      </c>
      <c r="E24" s="285">
        <f>D24/D29</f>
        <v>1.020408163265306E-2</v>
      </c>
      <c r="F24" s="167"/>
    </row>
    <row r="25" spans="1:6" s="6" customFormat="1" ht="12.75">
      <c r="A25" s="7" t="s">
        <v>58</v>
      </c>
      <c r="B25" s="10">
        <v>2</v>
      </c>
      <c r="C25" s="11">
        <v>2.0833333333333332E-2</v>
      </c>
      <c r="D25" s="10">
        <v>2</v>
      </c>
      <c r="E25" s="285">
        <f>D25/D29</f>
        <v>2.0408163265306121E-2</v>
      </c>
    </row>
    <row r="26" spans="1:6" s="6" customFormat="1" ht="12.75">
      <c r="A26" s="7" t="s">
        <v>59</v>
      </c>
      <c r="B26" s="10">
        <v>2</v>
      </c>
      <c r="C26" s="11">
        <v>2.0833333333333332E-2</v>
      </c>
      <c r="D26" s="10">
        <v>2</v>
      </c>
      <c r="E26" s="285">
        <f>D26/D29</f>
        <v>2.0408163265306121E-2</v>
      </c>
    </row>
    <row r="27" spans="1:6" s="6" customFormat="1" ht="12.75">
      <c r="A27" s="7" t="s">
        <v>77</v>
      </c>
      <c r="B27" s="10">
        <v>2</v>
      </c>
      <c r="C27" s="11">
        <v>2.0833333333333332E-2</v>
      </c>
      <c r="D27" s="10">
        <v>2</v>
      </c>
      <c r="E27" s="285">
        <f>D27/D29</f>
        <v>2.0408163265306121E-2</v>
      </c>
    </row>
    <row r="28" spans="1:6" s="6" customFormat="1" ht="12.75">
      <c r="A28" s="7" t="s">
        <v>61</v>
      </c>
      <c r="B28" s="10">
        <v>6</v>
      </c>
      <c r="C28" s="11">
        <v>6.25E-2</v>
      </c>
      <c r="D28" s="10">
        <v>6</v>
      </c>
      <c r="E28" s="285">
        <f>D28/D29</f>
        <v>6.1224489795918366E-2</v>
      </c>
    </row>
    <row r="29" spans="1:6" s="6" customFormat="1">
      <c r="A29" s="15" t="s">
        <v>62</v>
      </c>
      <c r="B29" s="26">
        <f>SUM(B8:B28)</f>
        <v>96</v>
      </c>
      <c r="C29" s="17">
        <f>SUM(C8:C28)</f>
        <v>1</v>
      </c>
      <c r="D29" s="26">
        <f>SUM(D8:D28)</f>
        <v>98</v>
      </c>
      <c r="E29" s="208">
        <f>SUM(E8:E28)</f>
        <v>1.0002125850340138</v>
      </c>
    </row>
    <row r="30" spans="1:6" s="6" customFormat="1" ht="12.95"/>
    <row r="31" spans="1:6" s="6" customFormat="1" ht="12.95">
      <c r="A31" s="18" t="s">
        <v>112</v>
      </c>
    </row>
    <row r="32" spans="1:6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</sheetData>
  <sheetProtection selectLockedCells="1" selectUnlockedCells="1"/>
  <mergeCells count="3">
    <mergeCell ref="A3:E3"/>
    <mergeCell ref="A4:E4"/>
    <mergeCell ref="A5:E5"/>
  </mergeCells>
  <conditionalFormatting sqref="A4:C5">
    <cfRule type="duplicateValues" dxfId="54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6C15-7671-A34E-BBDF-6B71F1F1C4A5}">
  <dimension ref="A1:F40"/>
  <sheetViews>
    <sheetView showGridLines="0" topLeftCell="A8" zoomScale="87" zoomScaleNormal="87" workbookViewId="0">
      <selection activeCell="D8" sqref="D8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6" s="4" customFormat="1" ht="59.25" customHeight="1"/>
    <row r="2" spans="1:6" s="5" customFormat="1" ht="3.75" customHeight="1"/>
    <row r="3" spans="1:6" ht="28.5" customHeight="1">
      <c r="A3" s="305" t="s">
        <v>110</v>
      </c>
      <c r="B3" s="305"/>
      <c r="C3" s="305"/>
      <c r="D3" s="305"/>
      <c r="E3" s="305"/>
    </row>
    <row r="4" spans="1:6" ht="43.35" customHeight="1">
      <c r="A4" s="306" t="s">
        <v>18</v>
      </c>
      <c r="B4" s="306"/>
      <c r="C4" s="306"/>
      <c r="D4" s="306"/>
      <c r="E4" s="306"/>
    </row>
    <row r="5" spans="1:6">
      <c r="A5" s="307" t="s">
        <v>45</v>
      </c>
      <c r="B5" s="307"/>
      <c r="C5" s="307"/>
      <c r="D5" s="307"/>
      <c r="E5" s="307"/>
    </row>
    <row r="7" spans="1:6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6" s="6" customFormat="1" ht="14.25">
      <c r="A8" s="7" t="s">
        <v>50</v>
      </c>
      <c r="B8" s="8">
        <v>23</v>
      </c>
      <c r="C8" s="19">
        <v>0.16428571428571428</v>
      </c>
      <c r="D8" s="10">
        <v>27</v>
      </c>
      <c r="E8" s="285">
        <f>D8/D29</f>
        <v>0.18</v>
      </c>
      <c r="F8" s="167"/>
    </row>
    <row r="9" spans="1:6" s="6" customFormat="1" ht="25.5">
      <c r="A9" s="7" t="s">
        <v>113</v>
      </c>
      <c r="B9" s="8">
        <v>1</v>
      </c>
      <c r="C9" s="19">
        <v>7.1428571428571426E-3</v>
      </c>
      <c r="D9" s="10">
        <v>1</v>
      </c>
      <c r="E9" s="285">
        <f>D9/D29</f>
        <v>6.6666666666666671E-3</v>
      </c>
      <c r="F9" s="167"/>
    </row>
    <row r="10" spans="1:6" s="6" customFormat="1" ht="14.25">
      <c r="A10" s="7" t="s">
        <v>51</v>
      </c>
      <c r="B10" s="8">
        <v>7</v>
      </c>
      <c r="C10" s="19">
        <v>0.05</v>
      </c>
      <c r="D10" s="10">
        <v>9</v>
      </c>
      <c r="E10" s="285">
        <f>D10/D29</f>
        <v>0.06</v>
      </c>
      <c r="F10" s="167"/>
    </row>
    <row r="11" spans="1:6" s="6" customFormat="1" ht="14.25">
      <c r="A11" s="7" t="s">
        <v>52</v>
      </c>
      <c r="B11" s="8">
        <v>54</v>
      </c>
      <c r="C11" s="19">
        <v>0.38571428571428573</v>
      </c>
      <c r="D11" s="10">
        <v>54</v>
      </c>
      <c r="E11" s="285">
        <f>D11/D29</f>
        <v>0.36</v>
      </c>
      <c r="F11" s="167"/>
    </row>
    <row r="12" spans="1:6" s="6" customFormat="1" ht="14.25">
      <c r="A12" s="7" t="s">
        <v>53</v>
      </c>
      <c r="B12" s="8">
        <v>5</v>
      </c>
      <c r="C12" s="19">
        <v>3.5714285714285712E-2</v>
      </c>
      <c r="D12" s="10">
        <v>5</v>
      </c>
      <c r="E12" s="285">
        <f>D12/D29</f>
        <v>3.3333333333333333E-2</v>
      </c>
      <c r="F12" s="167"/>
    </row>
    <row r="13" spans="1:6" s="6" customFormat="1" ht="14.25">
      <c r="A13" s="7" t="s">
        <v>54</v>
      </c>
      <c r="B13" s="8">
        <v>3</v>
      </c>
      <c r="C13" s="19">
        <v>2.1428571428571429E-2</v>
      </c>
      <c r="D13" s="10">
        <v>4</v>
      </c>
      <c r="E13" s="285">
        <f>D13/D29</f>
        <v>2.6666666666666668E-2</v>
      </c>
      <c r="F13" s="167"/>
    </row>
    <row r="14" spans="1:6" s="6" customFormat="1" ht="14.25">
      <c r="A14" s="7" t="s">
        <v>55</v>
      </c>
      <c r="B14" s="8">
        <v>3</v>
      </c>
      <c r="C14" s="19">
        <v>2.1428571428571429E-2</v>
      </c>
      <c r="D14" s="10">
        <v>5</v>
      </c>
      <c r="E14" s="285">
        <f>D14/D29</f>
        <v>3.3333333333333333E-2</v>
      </c>
      <c r="F14" s="167"/>
    </row>
    <row r="15" spans="1:6" s="6" customFormat="1" ht="14.25">
      <c r="A15" s="7" t="s">
        <v>66</v>
      </c>
      <c r="B15" s="8">
        <v>6</v>
      </c>
      <c r="C15" s="19">
        <v>4.2857142857142858E-2</v>
      </c>
      <c r="D15" s="10">
        <v>7</v>
      </c>
      <c r="E15" s="285">
        <f>D15/D29</f>
        <v>4.6666666666666669E-2</v>
      </c>
      <c r="F15" s="167"/>
    </row>
    <row r="16" spans="1:6" s="6" customFormat="1" ht="14.25">
      <c r="A16" s="7" t="s">
        <v>106</v>
      </c>
      <c r="B16" s="8">
        <v>3</v>
      </c>
      <c r="C16" s="19">
        <v>2.1428571428571429E-2</v>
      </c>
      <c r="D16" s="10">
        <v>2</v>
      </c>
      <c r="E16" s="285">
        <f>D16/D29</f>
        <v>1.3333333333333334E-2</v>
      </c>
      <c r="F16" s="167"/>
    </row>
    <row r="17" spans="1:6" s="6" customFormat="1" ht="14.25">
      <c r="A17" s="7" t="s">
        <v>56</v>
      </c>
      <c r="B17" s="8">
        <v>2</v>
      </c>
      <c r="C17" s="19">
        <v>1.4285714285714285E-2</v>
      </c>
      <c r="D17" s="10">
        <v>2</v>
      </c>
      <c r="E17" s="285">
        <f>D17/D29</f>
        <v>1.3333333333333334E-2</v>
      </c>
      <c r="F17" s="167"/>
    </row>
    <row r="18" spans="1:6" s="6" customFormat="1" ht="14.25">
      <c r="A18" s="7" t="s">
        <v>81</v>
      </c>
      <c r="B18" s="8">
        <v>1</v>
      </c>
      <c r="C18" s="19">
        <v>7.1428571428571426E-3</v>
      </c>
      <c r="D18" s="10">
        <v>1</v>
      </c>
      <c r="E18" s="285">
        <f>D18/D29</f>
        <v>6.6666666666666671E-3</v>
      </c>
      <c r="F18" s="167"/>
    </row>
    <row r="19" spans="1:6" s="6" customFormat="1" ht="14.25">
      <c r="A19" s="7" t="s">
        <v>71</v>
      </c>
      <c r="B19" s="8">
        <v>1</v>
      </c>
      <c r="C19" s="19">
        <v>7.1428571428571426E-3</v>
      </c>
      <c r="D19" s="10">
        <v>1</v>
      </c>
      <c r="E19" s="285">
        <f>D19/D29</f>
        <v>6.6666666666666671E-3</v>
      </c>
      <c r="F19" s="167"/>
    </row>
    <row r="20" spans="1:6" s="6" customFormat="1" ht="14.25">
      <c r="A20" s="12" t="s">
        <v>104</v>
      </c>
      <c r="B20" s="8">
        <v>1</v>
      </c>
      <c r="C20" s="19">
        <v>7.1428571428571426E-3</v>
      </c>
      <c r="D20" s="10">
        <v>1</v>
      </c>
      <c r="E20" s="285">
        <f>D20/D29</f>
        <v>6.6666666666666671E-3</v>
      </c>
      <c r="F20" s="167"/>
    </row>
    <row r="21" spans="1:6" s="6" customFormat="1" ht="14.25">
      <c r="A21" s="7" t="s">
        <v>72</v>
      </c>
      <c r="B21" s="8">
        <v>1</v>
      </c>
      <c r="C21" s="19">
        <v>7.1428571428571426E-3</v>
      </c>
      <c r="D21" s="10">
        <v>1</v>
      </c>
      <c r="E21" s="285">
        <f>D21/D29</f>
        <v>6.6666666666666671E-3</v>
      </c>
      <c r="F21" s="167"/>
    </row>
    <row r="22" spans="1:6" s="6" customFormat="1" ht="14.25">
      <c r="A22" s="7" t="s">
        <v>73</v>
      </c>
      <c r="B22" s="8">
        <v>2</v>
      </c>
      <c r="C22" s="19">
        <v>1.4285714285714285E-2</v>
      </c>
      <c r="D22" s="10">
        <v>2</v>
      </c>
      <c r="E22" s="285">
        <f>D22/D29</f>
        <v>1.3333333333333334E-2</v>
      </c>
      <c r="F22" s="167"/>
    </row>
    <row r="23" spans="1:6" s="6" customFormat="1" ht="14.25">
      <c r="A23" s="7" t="s">
        <v>114</v>
      </c>
      <c r="B23" s="8">
        <v>0</v>
      </c>
      <c r="C23" s="19">
        <v>0</v>
      </c>
      <c r="D23" s="10">
        <v>1</v>
      </c>
      <c r="E23" s="285">
        <f>D23/D29</f>
        <v>6.6666666666666671E-3</v>
      </c>
      <c r="F23" s="167"/>
    </row>
    <row r="24" spans="1:6" s="6" customFormat="1" ht="14.25">
      <c r="A24" s="7" t="s">
        <v>58</v>
      </c>
      <c r="B24" s="8">
        <v>1</v>
      </c>
      <c r="C24" s="19">
        <v>7.1428571428571426E-3</v>
      </c>
      <c r="D24" s="10">
        <v>4</v>
      </c>
      <c r="E24" s="285">
        <f>D24/D29</f>
        <v>2.6666666666666668E-2</v>
      </c>
      <c r="F24" s="167"/>
    </row>
    <row r="25" spans="1:6" s="6" customFormat="1" ht="14.25">
      <c r="A25" s="7" t="s">
        <v>59</v>
      </c>
      <c r="B25" s="8">
        <v>6</v>
      </c>
      <c r="C25" s="19">
        <v>4.2857142857142858E-2</v>
      </c>
      <c r="D25" s="10">
        <v>3</v>
      </c>
      <c r="E25" s="285">
        <f>D25/D29</f>
        <v>0.02</v>
      </c>
      <c r="F25" s="167"/>
    </row>
    <row r="26" spans="1:6" s="6" customFormat="1" ht="14.25">
      <c r="A26" s="7" t="s">
        <v>77</v>
      </c>
      <c r="B26" s="8">
        <v>2</v>
      </c>
      <c r="C26" s="19">
        <v>1.4285714285714285E-2</v>
      </c>
      <c r="D26" s="10">
        <v>4</v>
      </c>
      <c r="E26" s="285">
        <f>D26/D29</f>
        <v>2.6666666666666668E-2</v>
      </c>
      <c r="F26" s="167"/>
    </row>
    <row r="27" spans="1:6" s="6" customFormat="1" ht="14.25">
      <c r="A27" s="7" t="s">
        <v>61</v>
      </c>
      <c r="B27" s="8">
        <v>5</v>
      </c>
      <c r="C27" s="19">
        <v>3.5714285714285712E-2</v>
      </c>
      <c r="D27" s="10">
        <v>16</v>
      </c>
      <c r="E27" s="285">
        <f>D27/D29</f>
        <v>0.10666666666666667</v>
      </c>
      <c r="F27" s="167"/>
    </row>
    <row r="28" spans="1:6" s="6" customFormat="1" ht="12.75">
      <c r="A28" s="7" t="s">
        <v>115</v>
      </c>
      <c r="B28" s="8">
        <v>13</v>
      </c>
      <c r="C28" s="19">
        <v>9.285714285714286E-2</v>
      </c>
      <c r="D28" s="10">
        <v>0</v>
      </c>
      <c r="E28" s="285">
        <f>D28/D29</f>
        <v>0</v>
      </c>
    </row>
    <row r="29" spans="1:6" s="6" customFormat="1" ht="12.75">
      <c r="A29" s="15" t="s">
        <v>62</v>
      </c>
      <c r="B29" s="26">
        <f>SUM(B8:B28)</f>
        <v>140</v>
      </c>
      <c r="C29" s="214">
        <f>SUM(C8:C28)</f>
        <v>0.99999999999999978</v>
      </c>
      <c r="D29" s="26">
        <f>SUM(D8:D28)</f>
        <v>150</v>
      </c>
      <c r="E29" s="214">
        <f>SUM(E8:E28)</f>
        <v>1</v>
      </c>
    </row>
    <row r="30" spans="1:6" s="6" customFormat="1" ht="12.95"/>
    <row r="31" spans="1:6" s="6" customFormat="1" ht="12.95">
      <c r="A31" s="18" t="s">
        <v>112</v>
      </c>
    </row>
    <row r="32" spans="1:6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</sheetData>
  <sheetProtection selectLockedCells="1" selectUnlockedCells="1"/>
  <mergeCells count="3">
    <mergeCell ref="A3:E3"/>
    <mergeCell ref="A4:E4"/>
    <mergeCell ref="A5:E5"/>
  </mergeCells>
  <conditionalFormatting sqref="A4:C5">
    <cfRule type="duplicateValues" dxfId="53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66C1-D2DA-5840-8095-842C3DB56763}">
  <dimension ref="A1:E41"/>
  <sheetViews>
    <sheetView showGridLines="0" topLeftCell="A17" zoomScale="87" zoomScaleNormal="87" workbookViewId="0">
      <selection activeCell="C28" sqref="C28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116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7" t="s">
        <v>117</v>
      </c>
      <c r="B8" s="10">
        <v>4</v>
      </c>
      <c r="C8" s="11">
        <v>1.5444015444015444E-2</v>
      </c>
      <c r="D8" s="10">
        <v>3</v>
      </c>
      <c r="E8" s="285">
        <f>D8/290</f>
        <v>1.0344827586206896E-2</v>
      </c>
    </row>
    <row r="9" spans="1:5" s="6" customFormat="1" ht="12.75">
      <c r="A9" s="7" t="s">
        <v>50</v>
      </c>
      <c r="B9" s="10">
        <v>25</v>
      </c>
      <c r="C9" s="11">
        <v>9.6525096525096526E-2</v>
      </c>
      <c r="D9" s="10">
        <v>37</v>
      </c>
      <c r="E9" s="285">
        <f t="shared" ref="E9:E37" si="0">D9/290</f>
        <v>0.12758620689655173</v>
      </c>
    </row>
    <row r="10" spans="1:5" s="6" customFormat="1" ht="25.5">
      <c r="A10" s="7" t="s">
        <v>113</v>
      </c>
      <c r="B10" s="10">
        <v>3</v>
      </c>
      <c r="C10" s="9">
        <v>1.1583011583011582E-2</v>
      </c>
      <c r="D10" s="10">
        <v>2</v>
      </c>
      <c r="E10" s="285">
        <f t="shared" si="0"/>
        <v>6.8965517241379309E-3</v>
      </c>
    </row>
    <row r="11" spans="1:5" s="6" customFormat="1" ht="12.75">
      <c r="A11" s="12" t="s">
        <v>79</v>
      </c>
      <c r="B11" s="10">
        <v>1</v>
      </c>
      <c r="C11" s="11">
        <v>3.8610038610038611E-3</v>
      </c>
      <c r="D11" s="10">
        <v>1</v>
      </c>
      <c r="E11" s="285">
        <f t="shared" si="0"/>
        <v>3.4482758620689655E-3</v>
      </c>
    </row>
    <row r="12" spans="1:5" s="6" customFormat="1" ht="12.75">
      <c r="A12" s="7" t="s">
        <v>51</v>
      </c>
      <c r="B12" s="10">
        <v>9</v>
      </c>
      <c r="C12" s="11">
        <v>3.4749034749034749E-2</v>
      </c>
      <c r="D12" s="10">
        <v>10</v>
      </c>
      <c r="E12" s="285">
        <f t="shared" si="0"/>
        <v>3.4482758620689655E-2</v>
      </c>
    </row>
    <row r="13" spans="1:5" s="6" customFormat="1" ht="12.75">
      <c r="A13" s="7" t="s">
        <v>52</v>
      </c>
      <c r="B13" s="10">
        <v>81</v>
      </c>
      <c r="C13" s="11">
        <v>0.31274131274131273</v>
      </c>
      <c r="D13" s="10">
        <v>87</v>
      </c>
      <c r="E13" s="285">
        <f t="shared" si="0"/>
        <v>0.3</v>
      </c>
    </row>
    <row r="14" spans="1:5" s="6" customFormat="1" ht="12.75">
      <c r="A14" s="7" t="s">
        <v>53</v>
      </c>
      <c r="B14" s="10">
        <v>18</v>
      </c>
      <c r="C14" s="11">
        <v>6.9498069498069498E-2</v>
      </c>
      <c r="D14" s="10">
        <v>16</v>
      </c>
      <c r="E14" s="285">
        <f t="shared" si="0"/>
        <v>5.5172413793103448E-2</v>
      </c>
    </row>
    <row r="15" spans="1:5" s="6" customFormat="1" ht="12.75">
      <c r="A15" s="7" t="s">
        <v>54</v>
      </c>
      <c r="B15" s="10">
        <v>9</v>
      </c>
      <c r="C15" s="11">
        <v>3.4749034749034749E-2</v>
      </c>
      <c r="D15" s="10">
        <v>12</v>
      </c>
      <c r="E15" s="285">
        <f t="shared" si="0"/>
        <v>4.1379310344827586E-2</v>
      </c>
    </row>
    <row r="16" spans="1:5" s="6" customFormat="1" ht="12.75">
      <c r="A16" s="7" t="s">
        <v>55</v>
      </c>
      <c r="B16" s="10">
        <v>8</v>
      </c>
      <c r="C16" s="11">
        <v>3.0888030888030889E-2</v>
      </c>
      <c r="D16" s="10">
        <v>8</v>
      </c>
      <c r="E16" s="285">
        <f t="shared" si="0"/>
        <v>2.7586206896551724E-2</v>
      </c>
    </row>
    <row r="17" spans="1:5" s="6" customFormat="1" ht="12">
      <c r="A17" s="6" t="s">
        <v>64</v>
      </c>
      <c r="B17" s="10">
        <v>1</v>
      </c>
      <c r="C17" s="11">
        <v>3.8610038610038611E-3</v>
      </c>
      <c r="D17" s="10">
        <v>1</v>
      </c>
      <c r="E17" s="285">
        <f t="shared" si="0"/>
        <v>3.4482758620689655E-3</v>
      </c>
    </row>
    <row r="18" spans="1:5" s="6" customFormat="1" ht="12.75">
      <c r="A18" s="22" t="s">
        <v>65</v>
      </c>
      <c r="B18" s="10">
        <v>3</v>
      </c>
      <c r="C18" s="11">
        <v>1.1583011583011582E-2</v>
      </c>
      <c r="D18" s="10">
        <v>2</v>
      </c>
      <c r="E18" s="285">
        <f t="shared" si="0"/>
        <v>6.8965517241379309E-3</v>
      </c>
    </row>
    <row r="19" spans="1:5" s="6" customFormat="1" ht="12.75">
      <c r="A19" s="7" t="s">
        <v>66</v>
      </c>
      <c r="B19" s="10">
        <v>9</v>
      </c>
      <c r="C19" s="11">
        <v>3.4749034749034749E-2</v>
      </c>
      <c r="D19" s="10">
        <v>11</v>
      </c>
      <c r="E19" s="285">
        <f t="shared" si="0"/>
        <v>3.793103448275862E-2</v>
      </c>
    </row>
    <row r="20" spans="1:5" s="6" customFormat="1" ht="12.75">
      <c r="A20" s="7" t="s">
        <v>106</v>
      </c>
      <c r="B20" s="10">
        <v>3</v>
      </c>
      <c r="C20" s="11">
        <v>1.1583011583011582E-2</v>
      </c>
      <c r="D20" s="10">
        <v>4</v>
      </c>
      <c r="E20" s="285">
        <f t="shared" si="0"/>
        <v>1.3793103448275862E-2</v>
      </c>
    </row>
    <row r="21" spans="1:5" s="6" customFormat="1" ht="14.1">
      <c r="A21" s="7" t="s">
        <v>107</v>
      </c>
      <c r="B21" s="10">
        <v>1</v>
      </c>
      <c r="C21" s="11">
        <v>3.8610038610038611E-3</v>
      </c>
      <c r="D21" s="10">
        <v>2</v>
      </c>
      <c r="E21" s="285">
        <f t="shared" si="0"/>
        <v>6.8965517241379309E-3</v>
      </c>
    </row>
    <row r="22" spans="1:5" s="6" customFormat="1" ht="12">
      <c r="A22" s="6" t="s">
        <v>69</v>
      </c>
      <c r="B22" s="10">
        <v>1</v>
      </c>
      <c r="C22" s="11">
        <v>3.8610038610038611E-3</v>
      </c>
      <c r="D22" s="10">
        <v>1</v>
      </c>
      <c r="E22" s="285">
        <f t="shared" si="0"/>
        <v>3.4482758620689655E-3</v>
      </c>
    </row>
    <row r="23" spans="1:5" s="6" customFormat="1" ht="12.75">
      <c r="A23" s="7" t="s">
        <v>56</v>
      </c>
      <c r="B23" s="10">
        <v>6</v>
      </c>
      <c r="C23" s="11">
        <v>2.3166023166023165E-2</v>
      </c>
      <c r="D23" s="10">
        <v>7</v>
      </c>
      <c r="E23" s="285">
        <f t="shared" si="0"/>
        <v>2.4137931034482758E-2</v>
      </c>
    </row>
    <row r="24" spans="1:5" s="6" customFormat="1" ht="12.75">
      <c r="A24" s="7" t="s">
        <v>80</v>
      </c>
      <c r="B24" s="10">
        <v>1</v>
      </c>
      <c r="C24" s="11">
        <v>3.8610038610038611E-3</v>
      </c>
      <c r="D24" s="10">
        <v>1</v>
      </c>
      <c r="E24" s="285">
        <f t="shared" si="0"/>
        <v>3.4482758620689655E-3</v>
      </c>
    </row>
    <row r="25" spans="1:5" s="6" customFormat="1" ht="12.75">
      <c r="A25" s="7" t="s">
        <v>70</v>
      </c>
      <c r="B25" s="10">
        <v>3</v>
      </c>
      <c r="C25" s="11">
        <v>1.1583011583011582E-2</v>
      </c>
      <c r="D25" s="10">
        <v>3</v>
      </c>
      <c r="E25" s="285">
        <f t="shared" si="0"/>
        <v>1.0344827586206896E-2</v>
      </c>
    </row>
    <row r="26" spans="1:5" s="6" customFormat="1" ht="12.75">
      <c r="A26" s="7" t="s">
        <v>118</v>
      </c>
      <c r="B26" s="10">
        <v>1</v>
      </c>
      <c r="C26" s="11">
        <v>3.8610038610038611E-3</v>
      </c>
      <c r="D26" s="10">
        <v>4</v>
      </c>
      <c r="E26" s="285">
        <f t="shared" si="0"/>
        <v>1.3793103448275862E-2</v>
      </c>
    </row>
    <row r="27" spans="1:5" s="6" customFormat="1" ht="12.75">
      <c r="A27" s="7" t="s">
        <v>71</v>
      </c>
      <c r="B27" s="10">
        <v>7</v>
      </c>
      <c r="C27" s="11">
        <v>2.7027027027027029E-2</v>
      </c>
      <c r="D27" s="10">
        <v>9</v>
      </c>
      <c r="E27" s="285">
        <f t="shared" si="0"/>
        <v>3.1034482758620689E-2</v>
      </c>
    </row>
    <row r="28" spans="1:5" s="6" customFormat="1" ht="12.75">
      <c r="A28" s="7" t="s">
        <v>57</v>
      </c>
      <c r="B28" s="10">
        <v>4</v>
      </c>
      <c r="C28" s="11">
        <v>1.5444015444015444E-2</v>
      </c>
      <c r="D28" s="10">
        <v>2</v>
      </c>
      <c r="E28" s="285">
        <f t="shared" si="0"/>
        <v>6.8965517241379309E-3</v>
      </c>
    </row>
    <row r="29" spans="1:5" s="6" customFormat="1" ht="12.75">
      <c r="A29" s="7" t="s">
        <v>72</v>
      </c>
      <c r="B29" s="10">
        <v>4</v>
      </c>
      <c r="C29" s="11">
        <v>1.5444015444015444E-2</v>
      </c>
      <c r="D29" s="10">
        <v>2</v>
      </c>
      <c r="E29" s="285">
        <f t="shared" si="0"/>
        <v>6.8965517241379309E-3</v>
      </c>
    </row>
    <row r="30" spans="1:5" s="6" customFormat="1" ht="12.75">
      <c r="A30" s="22" t="s">
        <v>73</v>
      </c>
      <c r="B30" s="10">
        <v>4</v>
      </c>
      <c r="C30" s="11">
        <v>1.5444015444015444E-2</v>
      </c>
      <c r="D30" s="10">
        <v>6</v>
      </c>
      <c r="E30" s="285">
        <f t="shared" si="0"/>
        <v>2.0689655172413793E-2</v>
      </c>
    </row>
    <row r="31" spans="1:5" s="6" customFormat="1" ht="12.75">
      <c r="A31" s="7" t="s">
        <v>75</v>
      </c>
      <c r="B31" s="10">
        <v>6</v>
      </c>
      <c r="C31" s="11">
        <v>2.3166023166023165E-2</v>
      </c>
      <c r="D31" s="10">
        <v>5</v>
      </c>
      <c r="E31" s="285">
        <f t="shared" si="0"/>
        <v>1.7241379310344827E-2</v>
      </c>
    </row>
    <row r="32" spans="1:5" s="6" customFormat="1" ht="12.75">
      <c r="A32" s="7" t="s">
        <v>58</v>
      </c>
      <c r="B32" s="10">
        <v>5</v>
      </c>
      <c r="C32" s="11">
        <v>1.9305019305019305E-2</v>
      </c>
      <c r="D32" s="10">
        <v>12</v>
      </c>
      <c r="E32" s="285">
        <f t="shared" si="0"/>
        <v>4.1379310344827586E-2</v>
      </c>
    </row>
    <row r="33" spans="1:5" s="6" customFormat="1" ht="12.75">
      <c r="A33" s="22" t="s">
        <v>59</v>
      </c>
      <c r="B33" s="10">
        <v>11</v>
      </c>
      <c r="C33" s="11">
        <v>4.2471042471042469E-2</v>
      </c>
      <c r="D33" s="10">
        <v>13</v>
      </c>
      <c r="E33" s="285">
        <f t="shared" si="0"/>
        <v>4.4827586206896551E-2</v>
      </c>
    </row>
    <row r="34" spans="1:5" s="6" customFormat="1" ht="14.1">
      <c r="A34" s="22" t="s">
        <v>60</v>
      </c>
      <c r="B34" s="10">
        <v>4</v>
      </c>
      <c r="C34" s="11">
        <v>1.5444015444015444E-2</v>
      </c>
      <c r="D34" s="10">
        <v>1</v>
      </c>
      <c r="E34" s="285">
        <f t="shared" si="0"/>
        <v>3.4482758620689655E-3</v>
      </c>
    </row>
    <row r="35" spans="1:5" s="6" customFormat="1" ht="12.75">
      <c r="A35" s="7" t="s">
        <v>77</v>
      </c>
      <c r="B35" s="10">
        <v>2</v>
      </c>
      <c r="C35" s="11">
        <v>7.7220077220077222E-3</v>
      </c>
      <c r="D35" s="10">
        <v>4</v>
      </c>
      <c r="E35" s="285">
        <f t="shared" si="0"/>
        <v>1.3793103448275862E-2</v>
      </c>
    </row>
    <row r="36" spans="1:5" s="6" customFormat="1" ht="12.75">
      <c r="A36" s="7" t="s">
        <v>119</v>
      </c>
      <c r="B36" s="10">
        <v>24</v>
      </c>
      <c r="C36" s="11">
        <v>9.2664092664092659E-2</v>
      </c>
      <c r="D36" s="10">
        <v>24</v>
      </c>
      <c r="E36" s="285">
        <f t="shared" si="0"/>
        <v>8.2758620689655171E-2</v>
      </c>
    </row>
    <row r="37" spans="1:5" s="6" customFormat="1" ht="14.25">
      <c r="A37" s="14" t="s">
        <v>82</v>
      </c>
      <c r="B37" s="10">
        <v>1</v>
      </c>
      <c r="C37" s="11">
        <v>3.8610038610038611E-3</v>
      </c>
      <c r="D37" s="10">
        <v>1</v>
      </c>
      <c r="E37" s="285">
        <f t="shared" si="0"/>
        <v>3.4482758620689655E-3</v>
      </c>
    </row>
    <row r="38" spans="1:5" s="6" customFormat="1">
      <c r="A38" s="286" t="s">
        <v>62</v>
      </c>
      <c r="B38" s="16">
        <f>SUM(B8:B37)</f>
        <v>259</v>
      </c>
      <c r="C38" s="20">
        <f>SUM(C8:C37)</f>
        <v>0.99999999999999989</v>
      </c>
      <c r="D38" s="26">
        <f>SUM(D8:D37)</f>
        <v>291</v>
      </c>
      <c r="E38" s="287">
        <f>SUM(E8:E37)</f>
        <v>1.0034482758620689</v>
      </c>
    </row>
    <row r="39" spans="1:5" s="6" customFormat="1" ht="12.95"/>
    <row r="41" spans="1:5">
      <c r="A41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4:C5">
    <cfRule type="duplicateValues" dxfId="52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E6AE-BEC7-464B-909C-E2ECDA4A5EAE}">
  <dimension ref="A1:E38"/>
  <sheetViews>
    <sheetView showGridLines="0" topLeftCell="A5" zoomScale="87" zoomScaleNormal="87" workbookViewId="0">
      <selection activeCell="D29" sqref="D29:D34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>
      <c r="A1" s="10"/>
    </row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20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7" t="s">
        <v>78</v>
      </c>
      <c r="B8" s="10">
        <v>1</v>
      </c>
      <c r="C8" s="11">
        <v>3.1545741324921135E-3</v>
      </c>
      <c r="D8" s="10">
        <v>3</v>
      </c>
      <c r="E8" s="172">
        <f>D8/308</f>
        <v>9.74025974025974E-3</v>
      </c>
    </row>
    <row r="9" spans="1:5" s="6" customFormat="1" ht="12.75">
      <c r="A9" s="7" t="s">
        <v>50</v>
      </c>
      <c r="B9" s="10">
        <v>44</v>
      </c>
      <c r="C9" s="11">
        <v>0.13880126182965299</v>
      </c>
      <c r="D9" s="10">
        <v>45</v>
      </c>
      <c r="E9" s="172">
        <f t="shared" ref="E9:E34" si="0">D9/308</f>
        <v>0.1461038961038961</v>
      </c>
    </row>
    <row r="10" spans="1:5" s="6" customFormat="1" ht="25.5">
      <c r="A10" s="7" t="s">
        <v>113</v>
      </c>
      <c r="B10" s="10">
        <v>2</v>
      </c>
      <c r="C10" s="11">
        <v>6.3091482649842269E-3</v>
      </c>
      <c r="D10" s="10">
        <v>2</v>
      </c>
      <c r="E10" s="172">
        <f t="shared" si="0"/>
        <v>6.4935064935064939E-3</v>
      </c>
    </row>
    <row r="11" spans="1:5" s="6" customFormat="1" ht="12.75">
      <c r="A11" s="7" t="s">
        <v>51</v>
      </c>
      <c r="B11" s="10">
        <v>11</v>
      </c>
      <c r="C11" s="11">
        <v>3.4700315457413249E-2</v>
      </c>
      <c r="D11" s="10">
        <v>11</v>
      </c>
      <c r="E11" s="172">
        <f t="shared" si="0"/>
        <v>3.5714285714285712E-2</v>
      </c>
    </row>
    <row r="12" spans="1:5" s="6" customFormat="1" ht="12.75">
      <c r="A12" s="7" t="s">
        <v>52</v>
      </c>
      <c r="B12" s="10">
        <v>103</v>
      </c>
      <c r="C12" s="11">
        <v>0.32492113564668768</v>
      </c>
      <c r="D12" s="10">
        <v>91</v>
      </c>
      <c r="E12" s="172">
        <f t="shared" si="0"/>
        <v>0.29545454545454547</v>
      </c>
    </row>
    <row r="13" spans="1:5" s="6" customFormat="1" ht="12.75">
      <c r="A13" s="7" t="s">
        <v>53</v>
      </c>
      <c r="B13" s="10">
        <v>6</v>
      </c>
      <c r="C13" s="11">
        <v>1.8927444794952682E-2</v>
      </c>
      <c r="D13" s="10">
        <v>3</v>
      </c>
      <c r="E13" s="172">
        <f t="shared" si="0"/>
        <v>9.74025974025974E-3</v>
      </c>
    </row>
    <row r="14" spans="1:5" s="6" customFormat="1" ht="12.75">
      <c r="A14" s="7" t="s">
        <v>54</v>
      </c>
      <c r="B14" s="10">
        <v>11</v>
      </c>
      <c r="C14" s="11">
        <v>3.4700315457413249E-2</v>
      </c>
      <c r="D14" s="10">
        <v>10</v>
      </c>
      <c r="E14" s="172">
        <f t="shared" si="0"/>
        <v>3.2467532467532464E-2</v>
      </c>
    </row>
    <row r="15" spans="1:5" s="6" customFormat="1" ht="12.75">
      <c r="A15" s="7" t="s">
        <v>55</v>
      </c>
      <c r="B15" s="10">
        <v>8</v>
      </c>
      <c r="C15" s="11">
        <v>2.5236593059936908E-2</v>
      </c>
      <c r="D15" s="10">
        <v>9</v>
      </c>
      <c r="E15" s="172">
        <f t="shared" si="0"/>
        <v>2.922077922077922E-2</v>
      </c>
    </row>
    <row r="16" spans="1:5" s="6" customFormat="1" ht="12.75">
      <c r="A16" s="7" t="s">
        <v>64</v>
      </c>
      <c r="B16" s="10">
        <v>3</v>
      </c>
      <c r="C16" s="11">
        <v>9.4637223974763408E-3</v>
      </c>
      <c r="D16" s="10">
        <v>3</v>
      </c>
      <c r="E16" s="172">
        <f t="shared" si="0"/>
        <v>9.74025974025974E-3</v>
      </c>
    </row>
    <row r="17" spans="1:5" s="6" customFormat="1" ht="12.75">
      <c r="A17" s="22" t="s">
        <v>66</v>
      </c>
      <c r="B17" s="10">
        <v>17</v>
      </c>
      <c r="C17" s="11">
        <v>5.362776025236593E-2</v>
      </c>
      <c r="D17" s="10">
        <v>19</v>
      </c>
      <c r="E17" s="172">
        <f t="shared" si="0"/>
        <v>6.1688311688311688E-2</v>
      </c>
    </row>
    <row r="18" spans="1:5" s="6" customFormat="1" ht="12.75">
      <c r="A18" s="7" t="s">
        <v>106</v>
      </c>
      <c r="B18" s="10">
        <v>6</v>
      </c>
      <c r="C18" s="11">
        <v>1.8927444794952682E-2</v>
      </c>
      <c r="D18" s="10">
        <v>4</v>
      </c>
      <c r="E18" s="172">
        <f t="shared" si="0"/>
        <v>1.2987012987012988E-2</v>
      </c>
    </row>
    <row r="19" spans="1:5" s="6" customFormat="1" ht="12.75">
      <c r="A19" s="7" t="s">
        <v>107</v>
      </c>
      <c r="B19" s="10">
        <v>3</v>
      </c>
      <c r="C19" s="11">
        <v>9.4637223974763408E-3</v>
      </c>
      <c r="D19" s="10">
        <v>3</v>
      </c>
      <c r="E19" s="172">
        <f t="shared" si="0"/>
        <v>9.74025974025974E-3</v>
      </c>
    </row>
    <row r="20" spans="1:5" s="6" customFormat="1" ht="12.75">
      <c r="A20" s="7" t="s">
        <v>111</v>
      </c>
      <c r="B20" s="10">
        <v>3</v>
      </c>
      <c r="C20" s="11">
        <v>9.4637223974763408E-3</v>
      </c>
      <c r="D20" s="10">
        <v>3</v>
      </c>
      <c r="E20" s="172">
        <f t="shared" si="0"/>
        <v>9.74025974025974E-3</v>
      </c>
    </row>
    <row r="21" spans="1:5" s="6" customFormat="1" ht="12.75">
      <c r="A21" s="7" t="s">
        <v>56</v>
      </c>
      <c r="B21" s="10">
        <v>4</v>
      </c>
      <c r="C21" s="11">
        <v>1.2618296529968454E-2</v>
      </c>
      <c r="D21" s="10">
        <v>4</v>
      </c>
      <c r="E21" s="172">
        <f t="shared" si="0"/>
        <v>1.2987012987012988E-2</v>
      </c>
    </row>
    <row r="22" spans="1:5" s="6" customFormat="1" ht="12.75">
      <c r="A22" s="7" t="s">
        <v>70</v>
      </c>
      <c r="B22" s="10">
        <v>7</v>
      </c>
      <c r="C22" s="11">
        <v>2.2082018927444796E-2</v>
      </c>
      <c r="D22" s="10">
        <v>7</v>
      </c>
      <c r="E22" s="172">
        <f t="shared" si="0"/>
        <v>2.2727272727272728E-2</v>
      </c>
    </row>
    <row r="23" spans="1:5" s="6" customFormat="1" ht="12.75">
      <c r="A23" s="7" t="s">
        <v>81</v>
      </c>
      <c r="B23" s="10">
        <v>4</v>
      </c>
      <c r="C23" s="11">
        <v>1.2618296529968454E-2</v>
      </c>
      <c r="D23" s="10">
        <v>4</v>
      </c>
      <c r="E23" s="172">
        <f t="shared" si="0"/>
        <v>1.2987012987012988E-2</v>
      </c>
    </row>
    <row r="24" spans="1:5" s="6" customFormat="1" ht="12.75">
      <c r="A24" s="7" t="s">
        <v>71</v>
      </c>
      <c r="B24" s="10">
        <v>7</v>
      </c>
      <c r="C24" s="11">
        <v>2.2082018927444796E-2</v>
      </c>
      <c r="D24" s="10">
        <v>8</v>
      </c>
      <c r="E24" s="172">
        <f t="shared" si="0"/>
        <v>2.5974025974025976E-2</v>
      </c>
    </row>
    <row r="25" spans="1:5" s="6" customFormat="1" ht="12.75">
      <c r="A25" s="7" t="s">
        <v>57</v>
      </c>
      <c r="B25" s="10">
        <v>1</v>
      </c>
      <c r="C25" s="11">
        <v>3.1545741324921135E-3</v>
      </c>
      <c r="D25" s="10">
        <v>1</v>
      </c>
      <c r="E25" s="172">
        <f t="shared" si="0"/>
        <v>3.246753246753247E-3</v>
      </c>
    </row>
    <row r="26" spans="1:5" s="6" customFormat="1" ht="12.75">
      <c r="A26" s="22" t="s">
        <v>72</v>
      </c>
      <c r="B26" s="10">
        <v>12</v>
      </c>
      <c r="C26" s="11">
        <v>3.7854889589905363E-2</v>
      </c>
      <c r="D26" s="10">
        <v>11</v>
      </c>
      <c r="E26" s="172">
        <f t="shared" si="0"/>
        <v>3.5714285714285712E-2</v>
      </c>
    </row>
    <row r="27" spans="1:5" s="6" customFormat="1" ht="12.75">
      <c r="A27" s="7" t="s">
        <v>73</v>
      </c>
      <c r="B27" s="10">
        <v>4</v>
      </c>
      <c r="C27" s="11">
        <v>1.2618296529968454E-2</v>
      </c>
      <c r="D27" s="10">
        <v>6</v>
      </c>
      <c r="E27" s="172">
        <f t="shared" si="0"/>
        <v>1.948051948051948E-2</v>
      </c>
    </row>
    <row r="28" spans="1:5" s="6" customFormat="1" ht="12.75">
      <c r="A28" s="7" t="s">
        <v>120</v>
      </c>
      <c r="B28" s="10">
        <v>1</v>
      </c>
      <c r="C28" s="11">
        <v>3.1545741324921135E-3</v>
      </c>
      <c r="D28" s="10">
        <v>0</v>
      </c>
      <c r="E28" s="172">
        <f t="shared" si="0"/>
        <v>0</v>
      </c>
    </row>
    <row r="29" spans="1:5" s="6" customFormat="1" ht="12.75">
      <c r="A29" s="7" t="s">
        <v>75</v>
      </c>
      <c r="B29" s="10">
        <v>2</v>
      </c>
      <c r="C29" s="11">
        <v>6.3091482649842269E-3</v>
      </c>
      <c r="D29" s="10">
        <v>1</v>
      </c>
      <c r="E29" s="172">
        <f t="shared" si="0"/>
        <v>3.246753246753247E-3</v>
      </c>
    </row>
    <row r="30" spans="1:5" s="6" customFormat="1" ht="12.75">
      <c r="A30" s="7" t="s">
        <v>58</v>
      </c>
      <c r="B30" s="10">
        <v>14</v>
      </c>
      <c r="C30" s="11">
        <v>4.4164037854889593E-2</v>
      </c>
      <c r="D30" s="10">
        <v>15</v>
      </c>
      <c r="E30" s="172">
        <f t="shared" si="0"/>
        <v>4.8701298701298704E-2</v>
      </c>
    </row>
    <row r="31" spans="1:5" s="6" customFormat="1" ht="12.75">
      <c r="A31" s="7" t="s">
        <v>59</v>
      </c>
      <c r="B31" s="10">
        <v>7</v>
      </c>
      <c r="C31" s="11">
        <v>2.2082018927444796E-2</v>
      </c>
      <c r="D31" s="10">
        <v>8</v>
      </c>
      <c r="E31" s="172">
        <f t="shared" si="0"/>
        <v>2.5974025974025976E-2</v>
      </c>
    </row>
    <row r="32" spans="1:5" s="6" customFormat="1" ht="12.75">
      <c r="A32" s="7" t="s">
        <v>60</v>
      </c>
      <c r="B32" s="10">
        <v>1</v>
      </c>
      <c r="C32" s="11">
        <v>3.1545741324921135E-3</v>
      </c>
      <c r="D32" s="10">
        <v>1</v>
      </c>
      <c r="E32" s="172">
        <f t="shared" si="0"/>
        <v>3.246753246753247E-3</v>
      </c>
    </row>
    <row r="33" spans="1:5" s="6" customFormat="1" ht="12.75">
      <c r="A33" s="7" t="s">
        <v>77</v>
      </c>
      <c r="B33" s="10">
        <v>7</v>
      </c>
      <c r="C33" s="11">
        <v>2.2082018927444796E-2</v>
      </c>
      <c r="D33" s="10">
        <v>6</v>
      </c>
      <c r="E33" s="172">
        <f t="shared" si="0"/>
        <v>1.948051948051948E-2</v>
      </c>
    </row>
    <row r="34" spans="1:5" s="6" customFormat="1" ht="12.75">
      <c r="A34" s="7" t="s">
        <v>61</v>
      </c>
      <c r="B34" s="10">
        <v>28</v>
      </c>
      <c r="C34" s="11">
        <v>8.8328075709779186E-2</v>
      </c>
      <c r="D34" s="10">
        <v>30</v>
      </c>
      <c r="E34" s="172">
        <f t="shared" si="0"/>
        <v>9.7402597402597407E-2</v>
      </c>
    </row>
    <row r="35" spans="1:5" s="6" customFormat="1" ht="14.1">
      <c r="A35" s="15" t="s">
        <v>62</v>
      </c>
      <c r="B35" s="26">
        <f>SUM(B8:B34)</f>
        <v>317</v>
      </c>
      <c r="C35" s="27">
        <f>SUM(C8:C34)</f>
        <v>0.99999999999999989</v>
      </c>
      <c r="D35" s="26">
        <f>SUM(D8:D34)</f>
        <v>308</v>
      </c>
      <c r="E35" s="288">
        <f>SUM(E8:E34)</f>
        <v>0.99999999999999989</v>
      </c>
    </row>
    <row r="36" spans="1:5" s="6" customFormat="1" ht="12.95"/>
    <row r="38" spans="1:5">
      <c r="A38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4:C5">
    <cfRule type="duplicateValues" dxfId="51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F418E-623C-044B-8C88-1C0A01F14B8F}">
  <dimension ref="A1:E36"/>
  <sheetViews>
    <sheetView showGridLines="0" topLeftCell="A8" zoomScale="87" zoomScaleNormal="87" workbookViewId="0">
      <selection activeCell="D29" sqref="D29:D32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21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7" t="s">
        <v>78</v>
      </c>
      <c r="B8" s="10">
        <v>1</v>
      </c>
      <c r="C8" s="11">
        <v>7.7519379844961239E-3</v>
      </c>
      <c r="D8" s="10">
        <v>1</v>
      </c>
      <c r="E8" s="172">
        <f>D8/149</f>
        <v>6.7114093959731542E-3</v>
      </c>
    </row>
    <row r="9" spans="1:5" s="6" customFormat="1" ht="12.75">
      <c r="A9" s="7" t="s">
        <v>50</v>
      </c>
      <c r="B9" s="10">
        <v>22</v>
      </c>
      <c r="C9" s="11">
        <v>0.17054263565891473</v>
      </c>
      <c r="D9" s="10">
        <v>22</v>
      </c>
      <c r="E9" s="172">
        <f t="shared" ref="E9:E32" si="0">D9/149</f>
        <v>0.1476510067114094</v>
      </c>
    </row>
    <row r="10" spans="1:5" s="6" customFormat="1" ht="12.75">
      <c r="A10" s="7" t="s">
        <v>51</v>
      </c>
      <c r="B10" s="10">
        <v>7</v>
      </c>
      <c r="C10" s="11">
        <v>5.4263565891472867E-2</v>
      </c>
      <c r="D10" s="10">
        <v>9</v>
      </c>
      <c r="E10" s="172">
        <f t="shared" si="0"/>
        <v>6.0402684563758392E-2</v>
      </c>
    </row>
    <row r="11" spans="1:5" s="6" customFormat="1" ht="12.75">
      <c r="A11" s="7" t="s">
        <v>52</v>
      </c>
      <c r="B11" s="10">
        <v>40</v>
      </c>
      <c r="C11" s="11">
        <v>0.31007751937984496</v>
      </c>
      <c r="D11" s="10">
        <v>44</v>
      </c>
      <c r="E11" s="172">
        <f t="shared" si="0"/>
        <v>0.29530201342281881</v>
      </c>
    </row>
    <row r="12" spans="1:5" s="6" customFormat="1" ht="12.75">
      <c r="A12" s="7" t="s">
        <v>53</v>
      </c>
      <c r="B12" s="10">
        <v>3</v>
      </c>
      <c r="C12" s="11">
        <v>2.3255813953488372E-2</v>
      </c>
      <c r="D12" s="10">
        <v>2</v>
      </c>
      <c r="E12" s="172">
        <f t="shared" si="0"/>
        <v>1.3422818791946308E-2</v>
      </c>
    </row>
    <row r="13" spans="1:5" s="6" customFormat="1" ht="12.75">
      <c r="A13" s="7" t="s">
        <v>54</v>
      </c>
      <c r="B13" s="10">
        <v>5</v>
      </c>
      <c r="C13" s="11">
        <v>3.875968992248062E-2</v>
      </c>
      <c r="D13" s="10">
        <v>6</v>
      </c>
      <c r="E13" s="172">
        <f t="shared" si="0"/>
        <v>4.0268456375838924E-2</v>
      </c>
    </row>
    <row r="14" spans="1:5" s="6" customFormat="1" ht="12.75">
      <c r="A14" s="7" t="s">
        <v>55</v>
      </c>
      <c r="B14" s="10">
        <v>1</v>
      </c>
      <c r="C14" s="11">
        <v>7.7519379844961239E-3</v>
      </c>
      <c r="D14" s="10">
        <v>3</v>
      </c>
      <c r="E14" s="172">
        <f t="shared" si="0"/>
        <v>2.0134228187919462E-2</v>
      </c>
    </row>
    <row r="15" spans="1:5" s="6" customFormat="1" ht="12.75">
      <c r="A15" s="7" t="s">
        <v>64</v>
      </c>
      <c r="B15" s="10">
        <v>1</v>
      </c>
      <c r="C15" s="11">
        <v>7.7519379844961239E-3</v>
      </c>
      <c r="D15" s="10">
        <v>1</v>
      </c>
      <c r="E15" s="172">
        <f t="shared" si="0"/>
        <v>6.7114093959731542E-3</v>
      </c>
    </row>
    <row r="16" spans="1:5" s="6" customFormat="1" ht="12.75">
      <c r="A16" s="7" t="s">
        <v>66</v>
      </c>
      <c r="B16" s="10">
        <v>3</v>
      </c>
      <c r="C16" s="11">
        <v>2.3255813953488372E-2</v>
      </c>
      <c r="D16" s="10">
        <v>3</v>
      </c>
      <c r="E16" s="172">
        <f t="shared" si="0"/>
        <v>2.0134228187919462E-2</v>
      </c>
    </row>
    <row r="17" spans="1:5" s="6" customFormat="1" ht="12.75">
      <c r="A17" s="7" t="s">
        <v>67</v>
      </c>
      <c r="B17" s="10">
        <v>1</v>
      </c>
      <c r="C17" s="11">
        <v>7.7519379844961239E-3</v>
      </c>
      <c r="D17" s="10">
        <v>1</v>
      </c>
      <c r="E17" s="172">
        <f t="shared" si="0"/>
        <v>6.7114093959731542E-3</v>
      </c>
    </row>
    <row r="18" spans="1:5" s="6" customFormat="1" ht="12.75">
      <c r="A18" s="7" t="s">
        <v>107</v>
      </c>
      <c r="B18" s="10">
        <v>2</v>
      </c>
      <c r="C18" s="11">
        <v>1.5503875968992248E-2</v>
      </c>
      <c r="D18" s="10">
        <v>2</v>
      </c>
      <c r="E18" s="172">
        <f t="shared" si="0"/>
        <v>1.3422818791946308E-2</v>
      </c>
    </row>
    <row r="19" spans="1:5" s="6" customFormat="1" ht="12.75">
      <c r="A19" s="7" t="s">
        <v>69</v>
      </c>
      <c r="B19" s="10">
        <v>1</v>
      </c>
      <c r="C19" s="11">
        <v>7.7519379844961239E-3</v>
      </c>
      <c r="D19" s="10">
        <v>1</v>
      </c>
      <c r="E19" s="172">
        <f t="shared" si="0"/>
        <v>6.7114093959731542E-3</v>
      </c>
    </row>
    <row r="20" spans="1:5" s="6" customFormat="1" ht="14.1">
      <c r="A20" s="7" t="s">
        <v>56</v>
      </c>
      <c r="B20" s="10">
        <v>1</v>
      </c>
      <c r="C20" s="11">
        <v>7.7519379844961239E-3</v>
      </c>
      <c r="D20" s="10">
        <v>2</v>
      </c>
      <c r="E20" s="172">
        <f t="shared" si="0"/>
        <v>1.3422818791946308E-2</v>
      </c>
    </row>
    <row r="21" spans="1:5" s="6" customFormat="1" ht="12.75">
      <c r="A21" s="7" t="s">
        <v>70</v>
      </c>
      <c r="B21" s="10">
        <v>4</v>
      </c>
      <c r="C21" s="11">
        <v>3.1007751937984496E-2</v>
      </c>
      <c r="D21" s="10">
        <v>5</v>
      </c>
      <c r="E21" s="172">
        <f t="shared" si="0"/>
        <v>3.3557046979865772E-2</v>
      </c>
    </row>
    <row r="22" spans="1:5" s="6" customFormat="1" ht="14.25">
      <c r="A22" s="24" t="s">
        <v>81</v>
      </c>
      <c r="B22" s="10">
        <v>0</v>
      </c>
      <c r="C22" s="11">
        <v>0</v>
      </c>
      <c r="D22" s="10">
        <v>1</v>
      </c>
      <c r="E22" s="172">
        <f t="shared" si="0"/>
        <v>6.7114093959731542E-3</v>
      </c>
    </row>
    <row r="23" spans="1:5" s="6" customFormat="1" ht="12.75">
      <c r="A23" s="7" t="s">
        <v>71</v>
      </c>
      <c r="B23" s="10">
        <v>3</v>
      </c>
      <c r="C23" s="11">
        <v>2.3255813953488372E-2</v>
      </c>
      <c r="D23" s="10">
        <v>4</v>
      </c>
      <c r="E23" s="172">
        <f t="shared" si="0"/>
        <v>2.6845637583892617E-2</v>
      </c>
    </row>
    <row r="24" spans="1:5" s="6" customFormat="1" ht="14.1">
      <c r="A24" s="7" t="s">
        <v>57</v>
      </c>
      <c r="B24" s="10">
        <v>1</v>
      </c>
      <c r="C24" s="11">
        <v>7.7519379844961239E-3</v>
      </c>
      <c r="D24" s="10">
        <v>1</v>
      </c>
      <c r="E24" s="172">
        <f t="shared" si="0"/>
        <v>6.7114093959731542E-3</v>
      </c>
    </row>
    <row r="25" spans="1:5" s="6" customFormat="1" ht="12.75">
      <c r="A25" s="7" t="s">
        <v>72</v>
      </c>
      <c r="B25" s="10">
        <v>5</v>
      </c>
      <c r="C25" s="11">
        <v>3.875968992248062E-2</v>
      </c>
      <c r="D25" s="10">
        <v>6</v>
      </c>
      <c r="E25" s="172">
        <f t="shared" si="0"/>
        <v>4.0268456375838924E-2</v>
      </c>
    </row>
    <row r="26" spans="1:5" s="6" customFormat="1" ht="12.75">
      <c r="A26" s="7" t="s">
        <v>73</v>
      </c>
      <c r="B26" s="10">
        <v>0</v>
      </c>
      <c r="C26" s="11">
        <v>0</v>
      </c>
      <c r="D26" s="10">
        <v>1</v>
      </c>
      <c r="E26" s="172">
        <f t="shared" si="0"/>
        <v>6.7114093959731542E-3</v>
      </c>
    </row>
    <row r="27" spans="1:5" s="6" customFormat="1" ht="12.75">
      <c r="A27" s="7" t="s">
        <v>75</v>
      </c>
      <c r="B27" s="10">
        <v>2</v>
      </c>
      <c r="C27" s="11">
        <v>1.5503875968992248E-2</v>
      </c>
      <c r="D27" s="10">
        <v>2</v>
      </c>
      <c r="E27" s="172">
        <f t="shared" si="0"/>
        <v>1.3422818791946308E-2</v>
      </c>
    </row>
    <row r="28" spans="1:5" s="6" customFormat="1" ht="12.75">
      <c r="A28" s="7" t="s">
        <v>58</v>
      </c>
      <c r="B28" s="10">
        <v>4</v>
      </c>
      <c r="C28" s="11">
        <v>3.1007751937984496E-2</v>
      </c>
      <c r="D28" s="10">
        <v>4</v>
      </c>
      <c r="E28" s="172">
        <f t="shared" si="0"/>
        <v>2.6845637583892617E-2</v>
      </c>
    </row>
    <row r="29" spans="1:5" s="6" customFormat="1" ht="12.75">
      <c r="A29" s="7" t="s">
        <v>59</v>
      </c>
      <c r="B29" s="10">
        <v>3</v>
      </c>
      <c r="C29" s="11">
        <v>2.3255813953488372E-2</v>
      </c>
      <c r="D29" s="10">
        <v>5</v>
      </c>
      <c r="E29" s="172">
        <f t="shared" si="0"/>
        <v>3.3557046979865772E-2</v>
      </c>
    </row>
    <row r="30" spans="1:5" s="6" customFormat="1" ht="12.75">
      <c r="A30" s="7" t="s">
        <v>60</v>
      </c>
      <c r="B30" s="10">
        <v>1</v>
      </c>
      <c r="C30" s="11">
        <v>7.7519379844961239E-3</v>
      </c>
      <c r="D30" s="10">
        <v>1</v>
      </c>
      <c r="E30" s="172">
        <f t="shared" si="0"/>
        <v>6.7114093959731542E-3</v>
      </c>
    </row>
    <row r="31" spans="1:5" s="6" customFormat="1" ht="12.75">
      <c r="A31" s="7" t="s">
        <v>77</v>
      </c>
      <c r="B31" s="10">
        <v>5</v>
      </c>
      <c r="C31" s="11">
        <v>3.875968992248062E-2</v>
      </c>
      <c r="D31" s="10">
        <v>6</v>
      </c>
      <c r="E31" s="172">
        <f t="shared" si="0"/>
        <v>4.0268456375838924E-2</v>
      </c>
    </row>
    <row r="32" spans="1:5" s="6" customFormat="1" ht="12.75">
      <c r="A32" s="7" t="s">
        <v>61</v>
      </c>
      <c r="B32" s="10">
        <v>13</v>
      </c>
      <c r="C32" s="11">
        <v>0.10077519379844961</v>
      </c>
      <c r="D32" s="10">
        <v>16</v>
      </c>
      <c r="E32" s="172">
        <f t="shared" si="0"/>
        <v>0.10738255033557047</v>
      </c>
    </row>
    <row r="33" spans="1:5" s="6" customFormat="1">
      <c r="A33" s="15" t="s">
        <v>62</v>
      </c>
      <c r="B33" s="16">
        <f>SUM(B8:B32)</f>
        <v>129</v>
      </c>
      <c r="C33" s="20">
        <f>SUM(C8:C32)</f>
        <v>1.0000000000000002</v>
      </c>
      <c r="D33" s="26">
        <f>SUM(D8:D32)</f>
        <v>149</v>
      </c>
      <c r="E33" s="208">
        <f>SUM(E8:E32)</f>
        <v>0.99999999999999967</v>
      </c>
    </row>
    <row r="34" spans="1:5" s="6" customFormat="1" ht="12.95"/>
    <row r="36" spans="1:5">
      <c r="A36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4:C5">
    <cfRule type="duplicateValues" dxfId="50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9392-2695-694D-A535-3623F782DE66}">
  <dimension ref="A1:E16"/>
  <sheetViews>
    <sheetView showGridLines="0" zoomScale="87" zoomScaleNormal="87" workbookViewId="0">
      <selection activeCell="A3" sqref="A3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22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4.1">
      <c r="A8" s="7" t="s">
        <v>50</v>
      </c>
      <c r="B8" s="8">
        <v>6</v>
      </c>
      <c r="C8" s="19">
        <v>0.375</v>
      </c>
      <c r="D8" s="10">
        <v>6</v>
      </c>
      <c r="E8" s="285">
        <f>D8/18</f>
        <v>0.33333333333333331</v>
      </c>
    </row>
    <row r="9" spans="1:5" s="6" customFormat="1" ht="14.1">
      <c r="A9" s="7" t="s">
        <v>52</v>
      </c>
      <c r="B9" s="8">
        <v>7</v>
      </c>
      <c r="C9" s="19">
        <v>0.4375</v>
      </c>
      <c r="D9" s="10">
        <v>8</v>
      </c>
      <c r="E9" s="285">
        <f t="shared" ref="E9:E12" si="0">D9/18</f>
        <v>0.44444444444444442</v>
      </c>
    </row>
    <row r="10" spans="1:5" s="6" customFormat="1" ht="14.1">
      <c r="A10" s="7" t="s">
        <v>58</v>
      </c>
      <c r="B10" s="8">
        <v>2</v>
      </c>
      <c r="C10" s="19">
        <v>0.125</v>
      </c>
      <c r="D10" s="10">
        <v>2</v>
      </c>
      <c r="E10" s="285">
        <f t="shared" si="0"/>
        <v>0.1111111111111111</v>
      </c>
    </row>
    <row r="11" spans="1:5" s="6" customFormat="1" ht="14.1">
      <c r="A11" s="7" t="s">
        <v>77</v>
      </c>
      <c r="B11" s="8">
        <v>1</v>
      </c>
      <c r="C11" s="19">
        <v>6.25E-2</v>
      </c>
      <c r="D11" s="10">
        <v>1</v>
      </c>
      <c r="E11" s="285">
        <f t="shared" si="0"/>
        <v>5.5555555555555552E-2</v>
      </c>
    </row>
    <row r="12" spans="1:5" s="6" customFormat="1" ht="14.1">
      <c r="A12" s="7" t="s">
        <v>61</v>
      </c>
      <c r="B12" s="8">
        <v>0</v>
      </c>
      <c r="C12" s="19">
        <v>0</v>
      </c>
      <c r="D12" s="10">
        <v>1</v>
      </c>
      <c r="E12" s="285">
        <f t="shared" si="0"/>
        <v>5.5555555555555552E-2</v>
      </c>
    </row>
    <row r="13" spans="1:5" s="6" customFormat="1" ht="14.1">
      <c r="A13" s="15" t="s">
        <v>62</v>
      </c>
      <c r="B13" s="25">
        <f>SUM(B8:B12)</f>
        <v>16</v>
      </c>
      <c r="C13" s="29">
        <f>SUM(C8:C12)</f>
        <v>1</v>
      </c>
      <c r="D13" s="26">
        <f>SUM(D8:D12)</f>
        <v>18</v>
      </c>
      <c r="E13" s="208">
        <f>SUM(E8:E12)</f>
        <v>1</v>
      </c>
    </row>
    <row r="14" spans="1:5" s="6" customFormat="1" ht="12.95"/>
    <row r="16" spans="1:5">
      <c r="A16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4:C5">
    <cfRule type="duplicateValues" dxfId="4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3058-7C98-5042-8633-E434D8593308}">
  <dimension ref="A1:E34"/>
  <sheetViews>
    <sheetView showGridLines="0" topLeftCell="A5" zoomScaleNormal="87" workbookViewId="0">
      <selection activeCell="D22" sqref="D22"/>
    </sheetView>
  </sheetViews>
  <sheetFormatPr defaultColWidth="11.42578125" defaultRowHeight="15"/>
  <cols>
    <col min="1" max="1" width="24.710937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23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289" t="s">
        <v>50</v>
      </c>
      <c r="B8" s="10">
        <v>43</v>
      </c>
      <c r="C8" s="11">
        <v>0.18454935622317598</v>
      </c>
      <c r="D8" s="10">
        <v>42</v>
      </c>
      <c r="E8" s="172">
        <f>D8/257</f>
        <v>0.16342412451361868</v>
      </c>
    </row>
    <row r="9" spans="1:5" s="6" customFormat="1" ht="25.5">
      <c r="A9" s="289" t="s">
        <v>113</v>
      </c>
      <c r="B9" s="10">
        <v>1</v>
      </c>
      <c r="C9" s="11">
        <v>4.2918454935622317E-3</v>
      </c>
      <c r="D9" s="10">
        <v>1</v>
      </c>
      <c r="E9" s="172">
        <f t="shared" ref="E9:E31" si="0">D9/257</f>
        <v>3.8910505836575876E-3</v>
      </c>
    </row>
    <row r="10" spans="1:5" s="6" customFormat="1" ht="12.75">
      <c r="A10" s="289" t="s">
        <v>51</v>
      </c>
      <c r="B10" s="10">
        <v>11</v>
      </c>
      <c r="C10" s="11">
        <v>4.7210300429184553E-2</v>
      </c>
      <c r="D10" s="10">
        <v>12</v>
      </c>
      <c r="E10" s="172">
        <f t="shared" si="0"/>
        <v>4.6692607003891051E-2</v>
      </c>
    </row>
    <row r="11" spans="1:5" s="6" customFormat="1" ht="12.75">
      <c r="A11" s="289" t="s">
        <v>52</v>
      </c>
      <c r="B11" s="10">
        <v>78</v>
      </c>
      <c r="C11" s="11">
        <v>0.33476394849785407</v>
      </c>
      <c r="D11" s="10">
        <v>84</v>
      </c>
      <c r="E11" s="172">
        <f t="shared" si="0"/>
        <v>0.32684824902723736</v>
      </c>
    </row>
    <row r="12" spans="1:5" s="6" customFormat="1" ht="12.75">
      <c r="A12" s="289" t="s">
        <v>53</v>
      </c>
      <c r="B12" s="10">
        <v>10</v>
      </c>
      <c r="C12" s="11">
        <v>4.2918454935622317E-2</v>
      </c>
      <c r="D12" s="10">
        <v>10</v>
      </c>
      <c r="E12" s="172">
        <f t="shared" si="0"/>
        <v>3.8910505836575876E-2</v>
      </c>
    </row>
    <row r="13" spans="1:5" s="6" customFormat="1" ht="12.75">
      <c r="A13" s="289" t="s">
        <v>54</v>
      </c>
      <c r="B13" s="10">
        <v>2</v>
      </c>
      <c r="C13" s="11">
        <v>8.5836909871244635E-3</v>
      </c>
      <c r="D13" s="10">
        <v>3</v>
      </c>
      <c r="E13" s="172">
        <f t="shared" si="0"/>
        <v>1.1673151750972763E-2</v>
      </c>
    </row>
    <row r="14" spans="1:5" s="6" customFormat="1" ht="12.75">
      <c r="A14" s="289" t="s">
        <v>55</v>
      </c>
      <c r="B14" s="10">
        <v>3</v>
      </c>
      <c r="C14" s="11">
        <v>1.2875536480686695E-2</v>
      </c>
      <c r="D14" s="10">
        <v>4</v>
      </c>
      <c r="E14" s="172">
        <f t="shared" si="0"/>
        <v>1.556420233463035E-2</v>
      </c>
    </row>
    <row r="15" spans="1:5" s="6" customFormat="1" ht="12.75">
      <c r="A15" s="289" t="s">
        <v>66</v>
      </c>
      <c r="B15" s="10">
        <v>7</v>
      </c>
      <c r="C15" s="11">
        <v>3.0042918454935622E-2</v>
      </c>
      <c r="D15" s="10">
        <v>9</v>
      </c>
      <c r="E15" s="172">
        <f t="shared" si="0"/>
        <v>3.5019455252918288E-2</v>
      </c>
    </row>
    <row r="16" spans="1:5" s="6" customFormat="1" ht="12.75">
      <c r="A16" s="289" t="s">
        <v>106</v>
      </c>
      <c r="B16" s="10">
        <v>2</v>
      </c>
      <c r="C16" s="11">
        <v>8.5836909871244635E-3</v>
      </c>
      <c r="D16" s="10">
        <v>2</v>
      </c>
      <c r="E16" s="172">
        <f t="shared" si="0"/>
        <v>7.7821011673151752E-3</v>
      </c>
    </row>
    <row r="17" spans="1:5" s="6" customFormat="1" ht="12.75">
      <c r="A17" s="289" t="s">
        <v>107</v>
      </c>
      <c r="B17" s="10">
        <v>2</v>
      </c>
      <c r="C17" s="11">
        <v>8.5836909871244635E-3</v>
      </c>
      <c r="D17" s="10">
        <v>2</v>
      </c>
      <c r="E17" s="172">
        <f t="shared" si="0"/>
        <v>7.7821011673151752E-3</v>
      </c>
    </row>
    <row r="18" spans="1:5" s="6" customFormat="1" ht="12.75">
      <c r="A18" s="289" t="s">
        <v>69</v>
      </c>
      <c r="B18" s="10">
        <v>4</v>
      </c>
      <c r="C18" s="11">
        <v>1.7167381974248927E-2</v>
      </c>
      <c r="D18" s="10">
        <v>3</v>
      </c>
      <c r="E18" s="172">
        <f t="shared" si="0"/>
        <v>1.1673151750972763E-2</v>
      </c>
    </row>
    <row r="19" spans="1:5" s="6" customFormat="1" ht="12.75">
      <c r="A19" s="289" t="s">
        <v>56</v>
      </c>
      <c r="B19" s="10">
        <v>7</v>
      </c>
      <c r="C19" s="11">
        <v>3.0042918454935622E-2</v>
      </c>
      <c r="D19" s="10">
        <v>7</v>
      </c>
      <c r="E19" s="172">
        <f t="shared" si="0"/>
        <v>2.7237354085603113E-2</v>
      </c>
    </row>
    <row r="20" spans="1:5" s="6" customFormat="1" ht="12.75">
      <c r="A20" s="289" t="s">
        <v>70</v>
      </c>
      <c r="B20" s="10">
        <v>3</v>
      </c>
      <c r="C20" s="11">
        <v>1.2875536480686695E-2</v>
      </c>
      <c r="D20" s="10">
        <v>5</v>
      </c>
      <c r="E20" s="172">
        <f t="shared" si="0"/>
        <v>1.9455252918287938E-2</v>
      </c>
    </row>
    <row r="21" spans="1:5" s="6" customFormat="1" ht="14.1">
      <c r="A21" s="289" t="s">
        <v>81</v>
      </c>
      <c r="B21" s="10">
        <v>1</v>
      </c>
      <c r="C21" s="11">
        <v>4.2918454935622317E-3</v>
      </c>
      <c r="D21" s="10">
        <v>0</v>
      </c>
      <c r="E21" s="172">
        <f t="shared" si="0"/>
        <v>0</v>
      </c>
    </row>
    <row r="22" spans="1:5" s="6" customFormat="1" ht="12.75">
      <c r="A22" s="289" t="s">
        <v>71</v>
      </c>
      <c r="B22" s="10">
        <v>6</v>
      </c>
      <c r="C22" s="11">
        <v>2.575107296137339E-2</v>
      </c>
      <c r="D22" s="10">
        <v>7</v>
      </c>
      <c r="E22" s="172">
        <f t="shared" si="0"/>
        <v>2.7237354085603113E-2</v>
      </c>
    </row>
    <row r="23" spans="1:5" s="6" customFormat="1" ht="12.75">
      <c r="A23" s="289" t="s">
        <v>57</v>
      </c>
      <c r="B23" s="10">
        <v>3</v>
      </c>
      <c r="C23" s="11">
        <v>1.2875536480686695E-2</v>
      </c>
      <c r="D23" s="10">
        <v>3</v>
      </c>
      <c r="E23" s="172">
        <f t="shared" si="0"/>
        <v>1.1673151750972763E-2</v>
      </c>
    </row>
    <row r="24" spans="1:5" s="6" customFormat="1" ht="12.75">
      <c r="A24" s="289" t="s">
        <v>72</v>
      </c>
      <c r="B24" s="10">
        <v>1</v>
      </c>
      <c r="C24" s="11">
        <v>4.2918454935622317E-3</v>
      </c>
      <c r="D24" s="10">
        <v>3</v>
      </c>
      <c r="E24" s="172">
        <f t="shared" si="0"/>
        <v>1.1673151750972763E-2</v>
      </c>
    </row>
    <row r="25" spans="1:5" s="6" customFormat="1" ht="12.75">
      <c r="A25" s="289" t="s">
        <v>73</v>
      </c>
      <c r="B25" s="10">
        <v>4</v>
      </c>
      <c r="C25" s="11">
        <v>1.7167381974248927E-2</v>
      </c>
      <c r="D25" s="10">
        <v>6</v>
      </c>
      <c r="E25" s="172">
        <f t="shared" si="0"/>
        <v>2.3346303501945526E-2</v>
      </c>
    </row>
    <row r="26" spans="1:5" s="6" customFormat="1" ht="12.75">
      <c r="A26" s="289" t="s">
        <v>75</v>
      </c>
      <c r="B26" s="10">
        <v>3</v>
      </c>
      <c r="C26" s="11">
        <v>1.2875536480686695E-2</v>
      </c>
      <c r="D26" s="10">
        <v>2</v>
      </c>
      <c r="E26" s="172">
        <f t="shared" si="0"/>
        <v>7.7821011673151752E-3</v>
      </c>
    </row>
    <row r="27" spans="1:5" s="6" customFormat="1" ht="12.75">
      <c r="A27" s="289" t="s">
        <v>58</v>
      </c>
      <c r="B27" s="10">
        <v>6</v>
      </c>
      <c r="C27" s="11">
        <v>2.575107296137339E-2</v>
      </c>
      <c r="D27" s="10">
        <v>6</v>
      </c>
      <c r="E27" s="172">
        <f t="shared" si="0"/>
        <v>2.3346303501945526E-2</v>
      </c>
    </row>
    <row r="28" spans="1:5" s="6" customFormat="1" ht="12.75">
      <c r="A28" s="289" t="s">
        <v>59</v>
      </c>
      <c r="B28" s="10">
        <v>9</v>
      </c>
      <c r="C28" s="11">
        <v>3.8626609442060089E-2</v>
      </c>
      <c r="D28" s="10">
        <v>12</v>
      </c>
      <c r="E28" s="172">
        <f t="shared" si="0"/>
        <v>4.6692607003891051E-2</v>
      </c>
    </row>
    <row r="29" spans="1:5" s="6" customFormat="1" ht="12.75">
      <c r="A29" s="289" t="s">
        <v>60</v>
      </c>
      <c r="B29" s="10">
        <v>1</v>
      </c>
      <c r="C29" s="11">
        <v>4.2918454935622317E-3</v>
      </c>
      <c r="D29" s="10">
        <v>1</v>
      </c>
      <c r="E29" s="172">
        <f t="shared" si="0"/>
        <v>3.8910505836575876E-3</v>
      </c>
    </row>
    <row r="30" spans="1:5" s="6" customFormat="1" ht="12.75">
      <c r="A30" s="289" t="s">
        <v>77</v>
      </c>
      <c r="B30" s="10">
        <v>4</v>
      </c>
      <c r="C30" s="11">
        <v>1.7167381974248927E-2</v>
      </c>
      <c r="D30" s="10">
        <v>5</v>
      </c>
      <c r="E30" s="172">
        <f t="shared" si="0"/>
        <v>1.9455252918287938E-2</v>
      </c>
    </row>
    <row r="31" spans="1:5" s="6" customFormat="1" ht="12.75">
      <c r="A31" s="289" t="s">
        <v>61</v>
      </c>
      <c r="B31" s="10">
        <v>22</v>
      </c>
      <c r="C31" s="11">
        <v>9.4420600858369105E-2</v>
      </c>
      <c r="D31" s="10">
        <v>28</v>
      </c>
      <c r="E31" s="172">
        <f t="shared" si="0"/>
        <v>0.10894941634241245</v>
      </c>
    </row>
    <row r="32" spans="1:5" s="6" customFormat="1">
      <c r="A32" s="290" t="s">
        <v>62</v>
      </c>
      <c r="B32" s="16">
        <f>SUM(B8:B31)</f>
        <v>233</v>
      </c>
      <c r="C32" s="20">
        <f>SUM(C8:C31)</f>
        <v>1</v>
      </c>
      <c r="D32" s="26">
        <f>SUM(D8:D31)</f>
        <v>257</v>
      </c>
      <c r="E32" s="208">
        <f>SUM(E8:E31)</f>
        <v>1</v>
      </c>
    </row>
    <row r="34" spans="1:1">
      <c r="A34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8:A32">
    <cfRule type="duplicateValues" dxfId="48" priority="1"/>
  </conditionalFormatting>
  <conditionalFormatting sqref="A4:C5">
    <cfRule type="duplicateValues" dxfId="47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BE41-5B77-B745-99F4-D00EDEF228C3}">
  <dimension ref="A1:E35"/>
  <sheetViews>
    <sheetView showGridLines="0" topLeftCell="A5" zoomScale="87" zoomScaleNormal="87" workbookViewId="0">
      <selection activeCell="D9" sqref="D9"/>
    </sheetView>
  </sheetViews>
  <sheetFormatPr defaultColWidth="11.42578125" defaultRowHeight="15"/>
  <cols>
    <col min="1" max="1" width="20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121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289" t="s">
        <v>50</v>
      </c>
      <c r="B8" s="10">
        <v>23</v>
      </c>
      <c r="C8" s="291">
        <v>0.11616161616161616</v>
      </c>
      <c r="D8" s="10">
        <v>23</v>
      </c>
      <c r="E8" s="285">
        <f>D8/226</f>
        <v>0.10176991150442478</v>
      </c>
    </row>
    <row r="9" spans="1:5" s="6" customFormat="1" ht="38.25">
      <c r="A9" s="289" t="s">
        <v>113</v>
      </c>
      <c r="B9" s="10">
        <v>1</v>
      </c>
      <c r="C9" s="291">
        <v>5.0505050505050509E-3</v>
      </c>
      <c r="D9" s="10">
        <v>0</v>
      </c>
      <c r="E9" s="285">
        <f t="shared" ref="E9:E32" si="0">D9/226</f>
        <v>0</v>
      </c>
    </row>
    <row r="10" spans="1:5" s="6" customFormat="1" ht="12.75">
      <c r="A10" s="289" t="s">
        <v>51</v>
      </c>
      <c r="B10" s="10">
        <v>11</v>
      </c>
      <c r="C10" s="291">
        <v>5.5555555555555552E-2</v>
      </c>
      <c r="D10" s="10">
        <v>13</v>
      </c>
      <c r="E10" s="285">
        <f t="shared" si="0"/>
        <v>5.7522123893805309E-2</v>
      </c>
    </row>
    <row r="11" spans="1:5" s="6" customFormat="1" ht="12.75">
      <c r="A11" s="289" t="s">
        <v>52</v>
      </c>
      <c r="B11" s="10">
        <v>68</v>
      </c>
      <c r="C11" s="291">
        <v>0.34343434343434343</v>
      </c>
      <c r="D11" s="10">
        <v>81</v>
      </c>
      <c r="E11" s="285">
        <f t="shared" si="0"/>
        <v>0.3584070796460177</v>
      </c>
    </row>
    <row r="12" spans="1:5" s="6" customFormat="1" ht="12.75">
      <c r="A12" s="289" t="s">
        <v>53</v>
      </c>
      <c r="B12" s="10">
        <v>5</v>
      </c>
      <c r="C12" s="291">
        <v>2.5252525252525252E-2</v>
      </c>
      <c r="D12" s="10">
        <v>6</v>
      </c>
      <c r="E12" s="285">
        <f t="shared" si="0"/>
        <v>2.6548672566371681E-2</v>
      </c>
    </row>
    <row r="13" spans="1:5" s="6" customFormat="1" ht="12.75">
      <c r="A13" s="289" t="s">
        <v>54</v>
      </c>
      <c r="B13" s="10">
        <v>8</v>
      </c>
      <c r="C13" s="291">
        <v>4.0404040404040407E-2</v>
      </c>
      <c r="D13" s="10">
        <v>5</v>
      </c>
      <c r="E13" s="285">
        <f t="shared" si="0"/>
        <v>2.2123893805309734E-2</v>
      </c>
    </row>
    <row r="14" spans="1:5" s="6" customFormat="1" ht="12.75">
      <c r="A14" s="289" t="s">
        <v>55</v>
      </c>
      <c r="B14" s="10">
        <v>3</v>
      </c>
      <c r="C14" s="291">
        <v>1.5151515151515152E-2</v>
      </c>
      <c r="D14" s="10">
        <v>2</v>
      </c>
      <c r="E14" s="285">
        <f t="shared" si="0"/>
        <v>8.8495575221238937E-3</v>
      </c>
    </row>
    <row r="15" spans="1:5" s="6" customFormat="1" ht="12.75">
      <c r="A15" s="289" t="s">
        <v>64</v>
      </c>
      <c r="B15" s="10">
        <v>1</v>
      </c>
      <c r="C15" s="291">
        <v>5.0505050505050509E-3</v>
      </c>
      <c r="D15" s="10">
        <v>1</v>
      </c>
      <c r="E15" s="285">
        <f t="shared" si="0"/>
        <v>4.4247787610619468E-3</v>
      </c>
    </row>
    <row r="16" spans="1:5" s="6" customFormat="1" ht="12.75">
      <c r="A16" s="289" t="s">
        <v>65</v>
      </c>
      <c r="B16" s="10">
        <v>1</v>
      </c>
      <c r="C16" s="291">
        <v>5.0505050505050509E-3</v>
      </c>
      <c r="D16" s="10">
        <v>1</v>
      </c>
      <c r="E16" s="285">
        <f t="shared" si="0"/>
        <v>4.4247787610619468E-3</v>
      </c>
    </row>
    <row r="17" spans="1:5" s="6" customFormat="1" ht="12.75">
      <c r="A17" s="289" t="s">
        <v>66</v>
      </c>
      <c r="B17" s="10">
        <v>9</v>
      </c>
      <c r="C17" s="291">
        <v>4.5454545454545456E-2</v>
      </c>
      <c r="D17" s="10">
        <v>11</v>
      </c>
      <c r="E17" s="285">
        <f t="shared" si="0"/>
        <v>4.8672566371681415E-2</v>
      </c>
    </row>
    <row r="18" spans="1:5" s="6" customFormat="1" ht="12.75">
      <c r="A18" s="289" t="s">
        <v>67</v>
      </c>
      <c r="B18" s="10">
        <v>2</v>
      </c>
      <c r="C18" s="291">
        <v>1.0101010101010102E-2</v>
      </c>
      <c r="D18" s="10">
        <v>3</v>
      </c>
      <c r="E18" s="285">
        <f t="shared" si="0"/>
        <v>1.3274336283185841E-2</v>
      </c>
    </row>
    <row r="19" spans="1:5" s="6" customFormat="1" ht="12.75">
      <c r="A19" s="289" t="s">
        <v>69</v>
      </c>
      <c r="B19" s="10">
        <v>0</v>
      </c>
      <c r="C19" s="291">
        <v>0</v>
      </c>
      <c r="D19" s="10">
        <v>1</v>
      </c>
      <c r="E19" s="285">
        <f t="shared" si="0"/>
        <v>4.4247787610619468E-3</v>
      </c>
    </row>
    <row r="20" spans="1:5" s="6" customFormat="1" ht="12.75">
      <c r="A20" s="289" t="s">
        <v>56</v>
      </c>
      <c r="B20" s="10">
        <v>9</v>
      </c>
      <c r="C20" s="291">
        <v>4.5454545454545456E-2</v>
      </c>
      <c r="D20" s="10">
        <v>8</v>
      </c>
      <c r="E20" s="285">
        <f t="shared" si="0"/>
        <v>3.5398230088495575E-2</v>
      </c>
    </row>
    <row r="21" spans="1:5" s="6" customFormat="1" ht="12.75">
      <c r="A21" s="289" t="s">
        <v>122</v>
      </c>
      <c r="B21" s="10">
        <v>0</v>
      </c>
      <c r="C21" s="291">
        <v>0</v>
      </c>
      <c r="D21" s="10">
        <v>2</v>
      </c>
      <c r="E21" s="285">
        <f t="shared" si="0"/>
        <v>8.8495575221238937E-3</v>
      </c>
    </row>
    <row r="22" spans="1:5" s="6" customFormat="1" ht="12.75">
      <c r="A22" s="289" t="s">
        <v>70</v>
      </c>
      <c r="B22" s="10">
        <v>1</v>
      </c>
      <c r="C22" s="291">
        <v>5.0505050505050509E-3</v>
      </c>
      <c r="D22" s="10">
        <v>3</v>
      </c>
      <c r="E22" s="285">
        <f>D22/226</f>
        <v>1.3274336283185841E-2</v>
      </c>
    </row>
    <row r="23" spans="1:5" s="6" customFormat="1" ht="12.75">
      <c r="A23" s="289" t="s">
        <v>81</v>
      </c>
      <c r="B23" s="10">
        <v>0</v>
      </c>
      <c r="C23" s="291">
        <v>0</v>
      </c>
      <c r="D23" s="10">
        <v>1</v>
      </c>
      <c r="E23" s="285">
        <f t="shared" si="0"/>
        <v>4.4247787610619468E-3</v>
      </c>
    </row>
    <row r="24" spans="1:5" s="6" customFormat="1" ht="12.75">
      <c r="A24" s="289" t="s">
        <v>71</v>
      </c>
      <c r="B24" s="10">
        <v>0</v>
      </c>
      <c r="C24" s="291">
        <v>0</v>
      </c>
      <c r="D24" s="10">
        <v>2</v>
      </c>
      <c r="E24" s="285">
        <f t="shared" si="0"/>
        <v>8.8495575221238937E-3</v>
      </c>
    </row>
    <row r="25" spans="1:5" s="6" customFormat="1" ht="12.75">
      <c r="A25" s="289" t="s">
        <v>57</v>
      </c>
      <c r="B25" s="10">
        <v>0</v>
      </c>
      <c r="C25" s="291">
        <v>0</v>
      </c>
      <c r="D25" s="10">
        <v>2</v>
      </c>
      <c r="E25" s="285">
        <f t="shared" si="0"/>
        <v>8.8495575221238937E-3</v>
      </c>
    </row>
    <row r="26" spans="1:5" s="6" customFormat="1" ht="12.75">
      <c r="A26" s="289" t="s">
        <v>72</v>
      </c>
      <c r="B26" s="10">
        <v>2</v>
      </c>
      <c r="C26" s="291">
        <v>1.0101010101010102E-2</v>
      </c>
      <c r="D26" s="10">
        <v>3</v>
      </c>
      <c r="E26" s="285">
        <f t="shared" si="0"/>
        <v>1.3274336283185841E-2</v>
      </c>
    </row>
    <row r="27" spans="1:5" s="6" customFormat="1" ht="12.75">
      <c r="A27" s="289" t="s">
        <v>73</v>
      </c>
      <c r="B27" s="10">
        <v>2</v>
      </c>
      <c r="C27" s="292">
        <v>1.0101010101010102E-2</v>
      </c>
      <c r="D27" s="10">
        <v>3</v>
      </c>
      <c r="E27" s="285">
        <f t="shared" si="0"/>
        <v>1.3274336283185841E-2</v>
      </c>
    </row>
    <row r="28" spans="1:5" s="6" customFormat="1" ht="12.75">
      <c r="A28" s="289" t="s">
        <v>75</v>
      </c>
      <c r="B28" s="10">
        <v>8</v>
      </c>
      <c r="C28" s="292">
        <v>4.0404040404040407E-2</v>
      </c>
      <c r="D28" s="10">
        <v>7</v>
      </c>
      <c r="E28" s="285">
        <f t="shared" si="0"/>
        <v>3.0973451327433628E-2</v>
      </c>
    </row>
    <row r="29" spans="1:5" s="6" customFormat="1" ht="12.75">
      <c r="A29" s="289" t="s">
        <v>58</v>
      </c>
      <c r="B29" s="10">
        <v>7</v>
      </c>
      <c r="C29" s="292">
        <v>3.5353535353535352E-2</v>
      </c>
      <c r="D29" s="10">
        <v>8</v>
      </c>
      <c r="E29" s="285">
        <f t="shared" si="0"/>
        <v>3.5398230088495575E-2</v>
      </c>
    </row>
    <row r="30" spans="1:5" s="6" customFormat="1" ht="12.75">
      <c r="A30" s="289" t="s">
        <v>59</v>
      </c>
      <c r="B30" s="10">
        <v>11</v>
      </c>
      <c r="C30" s="292">
        <v>5.5555555555555552E-2</v>
      </c>
      <c r="D30" s="10">
        <v>7</v>
      </c>
      <c r="E30" s="285">
        <f t="shared" si="0"/>
        <v>3.0973451327433628E-2</v>
      </c>
    </row>
    <row r="31" spans="1:5" s="6" customFormat="1" ht="12.75">
      <c r="A31" s="289" t="s">
        <v>77</v>
      </c>
      <c r="B31" s="10">
        <v>3</v>
      </c>
      <c r="C31" s="292">
        <v>1.5151515151515152E-2</v>
      </c>
      <c r="D31" s="10">
        <v>4</v>
      </c>
      <c r="E31" s="285">
        <f t="shared" si="0"/>
        <v>1.7699115044247787E-2</v>
      </c>
    </row>
    <row r="32" spans="1:5" s="6" customFormat="1" ht="12.75">
      <c r="A32" s="289" t="s">
        <v>61</v>
      </c>
      <c r="B32" s="10">
        <v>23</v>
      </c>
      <c r="C32" s="292">
        <v>0.11616161616161616</v>
      </c>
      <c r="D32" s="10">
        <v>29</v>
      </c>
      <c r="E32" s="285">
        <f t="shared" si="0"/>
        <v>0.12831858407079647</v>
      </c>
    </row>
    <row r="33" spans="1:5">
      <c r="A33" s="290" t="s">
        <v>62</v>
      </c>
      <c r="B33" s="3">
        <f>SUM(B8:B32)</f>
        <v>198</v>
      </c>
      <c r="C33" s="293">
        <f>SUM(C8:C32)</f>
        <v>1</v>
      </c>
      <c r="D33" s="16">
        <f>SUM(D8:D32)</f>
        <v>226</v>
      </c>
      <c r="E33" s="20">
        <f>SUM(E8:E32)</f>
        <v>1.0000000000000002</v>
      </c>
    </row>
    <row r="35" spans="1:5">
      <c r="A35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9">
    <cfRule type="duplicateValues" dxfId="46" priority="1"/>
  </conditionalFormatting>
  <conditionalFormatting sqref="A10:A33 A8">
    <cfRule type="duplicateValues" dxfId="45" priority="3"/>
  </conditionalFormatting>
  <conditionalFormatting sqref="A4:C5">
    <cfRule type="duplicateValues" dxfId="44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836C-CF79-A540-A5D3-3B8DF7F325E9}">
  <dimension ref="A1:I32"/>
  <sheetViews>
    <sheetView showGridLines="0" topLeftCell="A3" zoomScale="125" zoomScaleNormal="87" workbookViewId="0">
      <selection activeCell="A18" sqref="A18:A19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4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95">
      <c r="A8" s="169" t="s">
        <v>50</v>
      </c>
      <c r="B8" s="170">
        <v>14</v>
      </c>
      <c r="C8" s="171">
        <f>B8/53</f>
        <v>0.26415094339622641</v>
      </c>
      <c r="D8" s="10">
        <v>16</v>
      </c>
      <c r="E8" s="172">
        <f>D8/59</f>
        <v>0.2711864406779661</v>
      </c>
    </row>
    <row r="9" spans="1:5" s="6" customFormat="1" ht="12.95">
      <c r="A9" s="173" t="s">
        <v>51</v>
      </c>
      <c r="B9" s="170">
        <v>6</v>
      </c>
      <c r="C9" s="171">
        <f t="shared" ref="C9:C19" si="0">B9/53</f>
        <v>0.11320754716981132</v>
      </c>
      <c r="D9" s="10">
        <v>6</v>
      </c>
      <c r="E9" s="172">
        <f t="shared" ref="E9:E19" si="1">D9/59</f>
        <v>0.10169491525423729</v>
      </c>
    </row>
    <row r="10" spans="1:5" s="6" customFormat="1" ht="12.95">
      <c r="A10" s="173" t="s">
        <v>52</v>
      </c>
      <c r="B10" s="170">
        <v>8</v>
      </c>
      <c r="C10" s="171">
        <f t="shared" si="0"/>
        <v>0.15094339622641509</v>
      </c>
      <c r="D10" s="10">
        <v>8</v>
      </c>
      <c r="E10" s="172">
        <f t="shared" si="1"/>
        <v>0.13559322033898305</v>
      </c>
    </row>
    <row r="11" spans="1:5" s="6" customFormat="1" ht="12.95">
      <c r="A11" s="173" t="s">
        <v>53</v>
      </c>
      <c r="B11" s="170"/>
      <c r="C11" s="171">
        <f t="shared" si="0"/>
        <v>0</v>
      </c>
      <c r="D11" s="10">
        <v>1</v>
      </c>
      <c r="E11" s="172">
        <f t="shared" si="1"/>
        <v>1.6949152542372881E-2</v>
      </c>
    </row>
    <row r="12" spans="1:5" s="6" customFormat="1" ht="12.95">
      <c r="A12" s="173" t="s">
        <v>54</v>
      </c>
      <c r="B12" s="170">
        <v>2</v>
      </c>
      <c r="C12" s="171">
        <f t="shared" si="0"/>
        <v>3.7735849056603772E-2</v>
      </c>
      <c r="D12" s="10">
        <v>2</v>
      </c>
      <c r="E12" s="172">
        <f t="shared" si="1"/>
        <v>3.3898305084745763E-2</v>
      </c>
    </row>
    <row r="13" spans="1:5" s="6" customFormat="1" ht="12.95">
      <c r="A13" s="173" t="s">
        <v>55</v>
      </c>
      <c r="B13" s="170">
        <v>1</v>
      </c>
      <c r="C13" s="171">
        <f t="shared" si="0"/>
        <v>1.8867924528301886E-2</v>
      </c>
      <c r="D13" s="10">
        <v>1</v>
      </c>
      <c r="E13" s="172">
        <f t="shared" si="1"/>
        <v>1.6949152542372881E-2</v>
      </c>
    </row>
    <row r="14" spans="1:5" s="6" customFormat="1" ht="12.95">
      <c r="A14" s="173" t="s">
        <v>56</v>
      </c>
      <c r="B14" s="170">
        <v>5</v>
      </c>
      <c r="C14" s="171">
        <f t="shared" si="0"/>
        <v>9.4339622641509441E-2</v>
      </c>
      <c r="D14" s="10">
        <v>7</v>
      </c>
      <c r="E14" s="172">
        <f t="shared" si="1"/>
        <v>0.11864406779661017</v>
      </c>
    </row>
    <row r="15" spans="1:5" s="6" customFormat="1" ht="12.95">
      <c r="A15" s="173" t="s">
        <v>57</v>
      </c>
      <c r="B15" s="170">
        <v>4</v>
      </c>
      <c r="C15" s="171">
        <f t="shared" si="0"/>
        <v>7.5471698113207544E-2</v>
      </c>
      <c r="D15" s="10">
        <v>4</v>
      </c>
      <c r="E15" s="172">
        <f t="shared" si="1"/>
        <v>6.7796610169491525E-2</v>
      </c>
    </row>
    <row r="16" spans="1:5" s="6" customFormat="1" ht="12">
      <c r="A16" s="173" t="s">
        <v>58</v>
      </c>
      <c r="B16" s="170">
        <v>1</v>
      </c>
      <c r="C16" s="171">
        <f t="shared" si="0"/>
        <v>1.8867924528301886E-2</v>
      </c>
      <c r="D16" s="10">
        <v>1</v>
      </c>
      <c r="E16" s="172">
        <f t="shared" si="1"/>
        <v>1.6949152542372881E-2</v>
      </c>
    </row>
    <row r="17" spans="1:9" s="6" customFormat="1" ht="12">
      <c r="A17" s="173" t="s">
        <v>59</v>
      </c>
      <c r="B17" s="170">
        <v>5</v>
      </c>
      <c r="C17" s="171">
        <f t="shared" si="0"/>
        <v>9.4339622641509441E-2</v>
      </c>
      <c r="D17" s="10">
        <v>5</v>
      </c>
      <c r="E17" s="172">
        <f t="shared" si="1"/>
        <v>8.4745762711864403E-2</v>
      </c>
    </row>
    <row r="18" spans="1:9" s="6" customFormat="1" ht="12">
      <c r="A18" s="173" t="s">
        <v>60</v>
      </c>
      <c r="B18" s="170">
        <v>2</v>
      </c>
      <c r="C18" s="171">
        <f t="shared" si="0"/>
        <v>3.7735849056603772E-2</v>
      </c>
      <c r="D18" s="10">
        <v>2</v>
      </c>
      <c r="E18" s="172">
        <f t="shared" si="1"/>
        <v>3.3898305084745763E-2</v>
      </c>
    </row>
    <row r="19" spans="1:9" s="6" customFormat="1" ht="12">
      <c r="A19" s="173" t="s">
        <v>61</v>
      </c>
      <c r="B19" s="170">
        <v>5</v>
      </c>
      <c r="C19" s="171">
        <f t="shared" si="0"/>
        <v>9.4339622641509441E-2</v>
      </c>
      <c r="D19" s="10">
        <v>6</v>
      </c>
      <c r="E19" s="172">
        <f t="shared" si="1"/>
        <v>0.10169491525423729</v>
      </c>
    </row>
    <row r="20" spans="1:9" s="6" customFormat="1">
      <c r="A20" s="174" t="s">
        <v>62</v>
      </c>
      <c r="B20" s="175">
        <f>SUM(B8:B19)</f>
        <v>53</v>
      </c>
      <c r="C20" s="176">
        <f>SUM(C8:C19)</f>
        <v>0.99999999999999989</v>
      </c>
      <c r="D20" s="175">
        <f>SUM(D8:D19)</f>
        <v>59</v>
      </c>
      <c r="E20" s="176">
        <f>SUM(E8:E19)</f>
        <v>1</v>
      </c>
    </row>
    <row r="21" spans="1:9" s="6" customFormat="1" ht="12.95"/>
    <row r="22" spans="1:9" s="6" customFormat="1" ht="12.95"/>
    <row r="23" spans="1:9" s="6" customFormat="1" ht="12.95">
      <c r="A23" s="308" t="s">
        <v>63</v>
      </c>
      <c r="B23" s="309"/>
      <c r="C23" s="309"/>
      <c r="D23" s="309"/>
      <c r="E23" s="309"/>
      <c r="F23" s="309"/>
      <c r="G23" s="309"/>
      <c r="H23" s="309"/>
      <c r="I23" s="309"/>
    </row>
    <row r="24" spans="1:9" s="6" customFormat="1" ht="12.95"/>
    <row r="25" spans="1:9" s="6" customFormat="1" ht="12.95"/>
    <row r="26" spans="1:9" s="6" customFormat="1" ht="12.95"/>
    <row r="27" spans="1:9" s="6" customFormat="1" ht="12.95"/>
    <row r="28" spans="1:9" s="6" customFormat="1" ht="12.95"/>
    <row r="29" spans="1:9" s="6" customFormat="1" ht="12.95"/>
    <row r="30" spans="1:9" s="6" customFormat="1" ht="12.95"/>
    <row r="31" spans="1:9" s="6" customFormat="1" ht="12.95"/>
    <row r="32" spans="1:9" s="6" customFormat="1" ht="12.95"/>
  </sheetData>
  <sheetProtection selectLockedCells="1" selectUnlockedCells="1"/>
  <mergeCells count="4">
    <mergeCell ref="A3:E3"/>
    <mergeCell ref="A4:E4"/>
    <mergeCell ref="A5:E5"/>
    <mergeCell ref="A23:I23"/>
  </mergeCells>
  <conditionalFormatting sqref="A4:C4">
    <cfRule type="duplicateValues" dxfId="74" priority="2"/>
  </conditionalFormatting>
  <conditionalFormatting sqref="A5:C5">
    <cfRule type="duplicateValues" dxfId="73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2C80-32A4-864D-B51C-4C5946D1D068}">
  <dimension ref="A1:E34"/>
  <sheetViews>
    <sheetView showGridLines="0" topLeftCell="A8" zoomScale="87" zoomScaleNormal="87" workbookViewId="0">
      <selection activeCell="D27" sqref="D27:D31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25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289" t="s">
        <v>50</v>
      </c>
      <c r="B8" s="23">
        <v>48</v>
      </c>
      <c r="C8" s="294">
        <v>0.1415929203539823</v>
      </c>
      <c r="D8" s="10">
        <v>56</v>
      </c>
      <c r="E8" s="285">
        <f>D8/390</f>
        <v>0.14358974358974358</v>
      </c>
    </row>
    <row r="9" spans="1:5" s="6" customFormat="1" ht="27.95">
      <c r="A9" s="7" t="s">
        <v>113</v>
      </c>
      <c r="B9" s="23">
        <v>1</v>
      </c>
      <c r="C9" s="294">
        <v>2.9498525073746312E-3</v>
      </c>
      <c r="D9" s="10">
        <v>0</v>
      </c>
      <c r="E9" s="285">
        <f t="shared" ref="E9:E31" si="0">D9/390</f>
        <v>0</v>
      </c>
    </row>
    <row r="10" spans="1:5" s="6" customFormat="1" ht="12.75">
      <c r="A10" s="289" t="s">
        <v>51</v>
      </c>
      <c r="B10" s="23">
        <v>21</v>
      </c>
      <c r="C10" s="294">
        <v>6.1946902654867256E-2</v>
      </c>
      <c r="D10" s="10">
        <v>16</v>
      </c>
      <c r="E10" s="285">
        <f t="shared" si="0"/>
        <v>4.1025641025641026E-2</v>
      </c>
    </row>
    <row r="11" spans="1:5" s="6" customFormat="1" ht="12.75">
      <c r="A11" s="289" t="s">
        <v>52</v>
      </c>
      <c r="B11" s="23">
        <v>111</v>
      </c>
      <c r="C11" s="294">
        <v>0.32743362831858408</v>
      </c>
      <c r="D11" s="10">
        <v>119</v>
      </c>
      <c r="E11" s="285">
        <f t="shared" si="0"/>
        <v>0.30512820512820515</v>
      </c>
    </row>
    <row r="12" spans="1:5" s="6" customFormat="1" ht="12.75">
      <c r="A12" s="289" t="s">
        <v>53</v>
      </c>
      <c r="B12" s="23">
        <v>10</v>
      </c>
      <c r="C12" s="294">
        <v>2.9498525073746312E-2</v>
      </c>
      <c r="D12" s="10">
        <v>13</v>
      </c>
      <c r="E12" s="285">
        <f t="shared" si="0"/>
        <v>3.3333333333333333E-2</v>
      </c>
    </row>
    <row r="13" spans="1:5" s="6" customFormat="1" ht="12.75">
      <c r="A13" s="289" t="s">
        <v>54</v>
      </c>
      <c r="B13" s="23">
        <v>9</v>
      </c>
      <c r="C13" s="294">
        <v>2.6548672566371681E-2</v>
      </c>
      <c r="D13" s="10">
        <v>8</v>
      </c>
      <c r="E13" s="285">
        <f t="shared" si="0"/>
        <v>2.0512820512820513E-2</v>
      </c>
    </row>
    <row r="14" spans="1:5" s="6" customFormat="1" ht="12.75">
      <c r="A14" s="289" t="s">
        <v>55</v>
      </c>
      <c r="B14" s="23">
        <v>11</v>
      </c>
      <c r="C14" s="294">
        <v>3.2448377581120944E-2</v>
      </c>
      <c r="D14" s="10">
        <v>9</v>
      </c>
      <c r="E14" s="285">
        <f t="shared" si="0"/>
        <v>2.3076923076923078E-2</v>
      </c>
    </row>
    <row r="15" spans="1:5" s="6" customFormat="1" ht="12.75">
      <c r="A15" s="289" t="s">
        <v>65</v>
      </c>
      <c r="B15" s="23">
        <v>1</v>
      </c>
      <c r="C15" s="294">
        <v>2.9498525073746312E-3</v>
      </c>
      <c r="D15" s="10">
        <v>1</v>
      </c>
      <c r="E15" s="285">
        <f t="shared" si="0"/>
        <v>2.5641025641025641E-3</v>
      </c>
    </row>
    <row r="16" spans="1:5" s="6" customFormat="1" ht="12.75">
      <c r="A16" s="289" t="s">
        <v>66</v>
      </c>
      <c r="B16" s="23">
        <v>6</v>
      </c>
      <c r="C16" s="294">
        <v>1.7699115044247787E-2</v>
      </c>
      <c r="D16" s="10">
        <v>9</v>
      </c>
      <c r="E16" s="285">
        <f t="shared" si="0"/>
        <v>2.3076923076923078E-2</v>
      </c>
    </row>
    <row r="17" spans="1:5" s="6" customFormat="1" ht="12.75">
      <c r="A17" s="289" t="s">
        <v>106</v>
      </c>
      <c r="B17" s="23">
        <v>2</v>
      </c>
      <c r="C17" s="294">
        <v>5.8997050147492625E-3</v>
      </c>
      <c r="D17" s="10">
        <v>4</v>
      </c>
      <c r="E17" s="285">
        <f t="shared" si="0"/>
        <v>1.0256410256410256E-2</v>
      </c>
    </row>
    <row r="18" spans="1:5" s="6" customFormat="1" ht="12.75">
      <c r="A18" s="289" t="s">
        <v>107</v>
      </c>
      <c r="B18" s="23">
        <v>1</v>
      </c>
      <c r="C18" s="294">
        <v>2.9498525073746312E-3</v>
      </c>
      <c r="D18" s="10">
        <v>1</v>
      </c>
      <c r="E18" s="285">
        <f t="shared" si="0"/>
        <v>2.5641025641025641E-3</v>
      </c>
    </row>
    <row r="19" spans="1:5" s="6" customFormat="1" ht="12.75">
      <c r="A19" s="289" t="s">
        <v>69</v>
      </c>
      <c r="B19" s="23">
        <v>2</v>
      </c>
      <c r="C19" s="294">
        <v>5.8997050147492625E-3</v>
      </c>
      <c r="D19" s="10">
        <v>2</v>
      </c>
      <c r="E19" s="285">
        <f t="shared" si="0"/>
        <v>5.1282051282051282E-3</v>
      </c>
    </row>
    <row r="20" spans="1:5" s="6" customFormat="1" ht="12.75">
      <c r="A20" s="289" t="s">
        <v>56</v>
      </c>
      <c r="B20" s="23">
        <v>4</v>
      </c>
      <c r="C20" s="294">
        <v>1.1799410029498525E-2</v>
      </c>
      <c r="D20" s="10">
        <v>5</v>
      </c>
      <c r="E20" s="285">
        <f t="shared" si="0"/>
        <v>1.282051282051282E-2</v>
      </c>
    </row>
    <row r="21" spans="1:5" s="6" customFormat="1" ht="12.75">
      <c r="A21" s="289" t="s">
        <v>70</v>
      </c>
      <c r="B21" s="23">
        <v>3</v>
      </c>
      <c r="C21" s="294">
        <v>8.8495575221238937E-3</v>
      </c>
      <c r="D21" s="10">
        <v>2</v>
      </c>
      <c r="E21" s="285">
        <f t="shared" si="0"/>
        <v>5.1282051282051282E-3</v>
      </c>
    </row>
    <row r="22" spans="1:5" s="6" customFormat="1" ht="12.75">
      <c r="A22" s="289" t="s">
        <v>71</v>
      </c>
      <c r="B22" s="23">
        <v>6</v>
      </c>
      <c r="C22" s="294">
        <v>1.7699115044247787E-2</v>
      </c>
      <c r="D22" s="10">
        <v>2</v>
      </c>
      <c r="E22" s="285">
        <f t="shared" si="0"/>
        <v>5.1282051282051282E-3</v>
      </c>
    </row>
    <row r="23" spans="1:5" s="6" customFormat="1" ht="12.75">
      <c r="A23" s="289" t="s">
        <v>57</v>
      </c>
      <c r="B23" s="23">
        <v>5</v>
      </c>
      <c r="C23" s="294">
        <v>1.4749262536873156E-2</v>
      </c>
      <c r="D23" s="10">
        <v>6</v>
      </c>
      <c r="E23" s="285">
        <f t="shared" si="0"/>
        <v>1.5384615384615385E-2</v>
      </c>
    </row>
    <row r="24" spans="1:5" s="6" customFormat="1" ht="12.75">
      <c r="A24" s="289" t="s">
        <v>72</v>
      </c>
      <c r="B24" s="23">
        <v>7</v>
      </c>
      <c r="C24" s="294">
        <v>2.0648967551622419E-2</v>
      </c>
      <c r="D24" s="10">
        <v>8</v>
      </c>
      <c r="E24" s="285">
        <f t="shared" si="0"/>
        <v>2.0512820512820513E-2</v>
      </c>
    </row>
    <row r="25" spans="1:5" s="6" customFormat="1" ht="12.75">
      <c r="A25" s="289" t="s">
        <v>73</v>
      </c>
      <c r="B25" s="23">
        <v>11</v>
      </c>
      <c r="C25" s="294">
        <v>3.2448377581120944E-2</v>
      </c>
      <c r="D25" s="10">
        <v>9</v>
      </c>
      <c r="E25" s="285">
        <f t="shared" si="0"/>
        <v>2.3076923076923078E-2</v>
      </c>
    </row>
    <row r="26" spans="1:5" s="6" customFormat="1" ht="12.75">
      <c r="A26" s="289" t="s">
        <v>75</v>
      </c>
      <c r="B26" s="23">
        <v>5</v>
      </c>
      <c r="C26" s="294">
        <v>1.4749262536873156E-2</v>
      </c>
      <c r="D26" s="10">
        <v>5</v>
      </c>
      <c r="E26" s="285">
        <f t="shared" si="0"/>
        <v>1.282051282051282E-2</v>
      </c>
    </row>
    <row r="27" spans="1:5" s="6" customFormat="1" ht="12.75">
      <c r="A27" s="289" t="s">
        <v>58</v>
      </c>
      <c r="B27" s="23">
        <v>6</v>
      </c>
      <c r="C27" s="294">
        <v>1.7699115044247787E-2</v>
      </c>
      <c r="D27" s="10">
        <v>7</v>
      </c>
      <c r="E27" s="285">
        <f t="shared" si="0"/>
        <v>1.7948717948717947E-2</v>
      </c>
    </row>
    <row r="28" spans="1:5" s="6" customFormat="1" ht="12.75">
      <c r="A28" s="289" t="s">
        <v>59</v>
      </c>
      <c r="B28" s="23">
        <v>19</v>
      </c>
      <c r="C28" s="294">
        <v>5.6047197640117993E-2</v>
      </c>
      <c r="D28" s="10">
        <v>17</v>
      </c>
      <c r="E28" s="285">
        <f t="shared" si="0"/>
        <v>4.3589743589743588E-2</v>
      </c>
    </row>
    <row r="29" spans="1:5" s="6" customFormat="1" ht="12.75">
      <c r="A29" s="289" t="s">
        <v>60</v>
      </c>
      <c r="B29" s="23">
        <v>2</v>
      </c>
      <c r="C29" s="294">
        <v>5.8997050147492625E-3</v>
      </c>
      <c r="D29" s="10">
        <v>2</v>
      </c>
      <c r="E29" s="285">
        <f t="shared" si="0"/>
        <v>5.1282051282051282E-3</v>
      </c>
    </row>
    <row r="30" spans="1:5" s="6" customFormat="1" ht="12.75">
      <c r="A30" s="289" t="s">
        <v>77</v>
      </c>
      <c r="B30" s="23">
        <v>12</v>
      </c>
      <c r="C30" s="294">
        <v>3.5398230088495575E-2</v>
      </c>
      <c r="D30" s="10">
        <v>10</v>
      </c>
      <c r="E30" s="285">
        <f t="shared" si="0"/>
        <v>2.564102564102564E-2</v>
      </c>
    </row>
    <row r="31" spans="1:5" s="6" customFormat="1" ht="12.75">
      <c r="A31" s="289" t="s">
        <v>61</v>
      </c>
      <c r="B31" s="23">
        <v>36</v>
      </c>
      <c r="C31" s="294">
        <v>0.10619469026548672</v>
      </c>
      <c r="D31" s="10">
        <v>34</v>
      </c>
      <c r="E31" s="285">
        <f t="shared" si="0"/>
        <v>8.7179487179487175E-2</v>
      </c>
    </row>
    <row r="32" spans="1:5" s="6" customFormat="1" ht="14.1">
      <c r="A32" s="290" t="s">
        <v>62</v>
      </c>
      <c r="B32" s="295">
        <f>SUM(B8:B31)</f>
        <v>339</v>
      </c>
      <c r="C32" s="296">
        <f>SUM(C8:C31)</f>
        <v>1</v>
      </c>
      <c r="D32" s="26">
        <f>SUM(D8:D31)</f>
        <v>345</v>
      </c>
      <c r="E32" s="208">
        <f>SUM(E8:E31)</f>
        <v>0.88461538461538458</v>
      </c>
    </row>
    <row r="34" spans="1:1">
      <c r="A34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8 A10:A32">
    <cfRule type="duplicateValues" dxfId="43" priority="1"/>
  </conditionalFormatting>
  <conditionalFormatting sqref="A4:C5">
    <cfRule type="duplicateValues" dxfId="42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006D-782E-9F4C-BE44-464362C237E4}">
  <dimension ref="A1:E27"/>
  <sheetViews>
    <sheetView showGridLines="0" topLeftCell="A5" zoomScale="87" zoomScaleNormal="87" workbookViewId="0">
      <selection activeCell="D8" sqref="D8:D24"/>
    </sheetView>
  </sheetViews>
  <sheetFormatPr defaultColWidth="11.42578125" defaultRowHeight="15"/>
  <cols>
    <col min="1" max="1" width="28.42578125" style="14" customWidth="1"/>
    <col min="2" max="2" width="13.42578125" style="14" customWidth="1"/>
    <col min="3" max="3" width="11.42578125" style="14" customWidth="1"/>
    <col min="4" max="4" width="16.140625" style="14" customWidth="1"/>
    <col min="5" max="5" width="10.855468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110</v>
      </c>
      <c r="B3" s="305"/>
      <c r="C3" s="305"/>
      <c r="D3" s="305"/>
      <c r="E3" s="305"/>
    </row>
    <row r="4" spans="1:5" ht="43.35" customHeight="1">
      <c r="A4" s="306" t="s">
        <v>26</v>
      </c>
      <c r="B4" s="306"/>
      <c r="C4" s="306"/>
      <c r="D4" s="306"/>
      <c r="E4" s="306"/>
    </row>
    <row r="5" spans="1:5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289" t="s">
        <v>50</v>
      </c>
      <c r="B8" s="8">
        <v>11</v>
      </c>
      <c r="C8" s="294">
        <v>0.11702127659574468</v>
      </c>
      <c r="D8" s="8">
        <v>14</v>
      </c>
      <c r="E8" s="285">
        <f>D8/157</f>
        <v>8.9171974522292988E-2</v>
      </c>
    </row>
    <row r="9" spans="1:5" s="6" customFormat="1" ht="12.75">
      <c r="A9" s="289" t="s">
        <v>51</v>
      </c>
      <c r="B9" s="8">
        <v>5</v>
      </c>
      <c r="C9" s="294">
        <v>5.3191489361702128E-2</v>
      </c>
      <c r="D9" s="8">
        <v>7</v>
      </c>
      <c r="E9" s="285">
        <f t="shared" ref="E9:E24" si="0">D9/157</f>
        <v>4.4585987261146494E-2</v>
      </c>
    </row>
    <row r="10" spans="1:5" s="6" customFormat="1" ht="12.75">
      <c r="A10" s="289" t="s">
        <v>52</v>
      </c>
      <c r="B10" s="8">
        <v>44</v>
      </c>
      <c r="C10" s="294">
        <v>0.46808510638297873</v>
      </c>
      <c r="D10" s="8">
        <v>49</v>
      </c>
      <c r="E10" s="285">
        <f t="shared" si="0"/>
        <v>0.31210191082802546</v>
      </c>
    </row>
    <row r="11" spans="1:5" s="6" customFormat="1" ht="12.75">
      <c r="A11" s="289" t="s">
        <v>53</v>
      </c>
      <c r="B11" s="8">
        <v>3</v>
      </c>
      <c r="C11" s="294">
        <v>3.1914893617021274E-2</v>
      </c>
      <c r="D11" s="8">
        <v>3</v>
      </c>
      <c r="E11" s="285">
        <f t="shared" si="0"/>
        <v>1.9108280254777069E-2</v>
      </c>
    </row>
    <row r="12" spans="1:5" s="6" customFormat="1" ht="12.75">
      <c r="A12" s="297" t="s">
        <v>54</v>
      </c>
      <c r="B12" s="8">
        <v>0</v>
      </c>
      <c r="C12" s="294">
        <v>0</v>
      </c>
      <c r="D12" s="8">
        <v>1</v>
      </c>
      <c r="E12" s="285">
        <f t="shared" si="0"/>
        <v>6.369426751592357E-3</v>
      </c>
    </row>
    <row r="13" spans="1:5" s="6" customFormat="1" ht="12.75">
      <c r="A13" s="289" t="s">
        <v>55</v>
      </c>
      <c r="B13" s="8">
        <v>2</v>
      </c>
      <c r="C13" s="294">
        <v>2.1276595744680851E-2</v>
      </c>
      <c r="D13" s="8">
        <v>1</v>
      </c>
      <c r="E13" s="285">
        <f t="shared" si="0"/>
        <v>6.369426751592357E-3</v>
      </c>
    </row>
    <row r="14" spans="1:5" s="6" customFormat="1" ht="14.25">
      <c r="A14" s="187" t="s">
        <v>67</v>
      </c>
      <c r="B14" s="8">
        <v>0</v>
      </c>
      <c r="C14" s="294">
        <v>0</v>
      </c>
      <c r="D14" s="8">
        <v>1</v>
      </c>
      <c r="E14" s="285">
        <f t="shared" si="0"/>
        <v>6.369426751592357E-3</v>
      </c>
    </row>
    <row r="15" spans="1:5" s="6" customFormat="1" ht="12.75">
      <c r="A15" s="289" t="s">
        <v>111</v>
      </c>
      <c r="B15" s="8">
        <v>2</v>
      </c>
      <c r="C15" s="294">
        <v>2.1276595744680851E-2</v>
      </c>
      <c r="D15" s="8">
        <v>2</v>
      </c>
      <c r="E15" s="285">
        <f t="shared" si="0"/>
        <v>1.2738853503184714E-2</v>
      </c>
    </row>
    <row r="16" spans="1:5" s="6" customFormat="1" ht="12.75">
      <c r="A16" s="289" t="s">
        <v>56</v>
      </c>
      <c r="B16" s="8">
        <v>1</v>
      </c>
      <c r="C16" s="294">
        <v>1.0638297872340425E-2</v>
      </c>
      <c r="D16" s="8">
        <v>1</v>
      </c>
      <c r="E16" s="285">
        <f t="shared" si="0"/>
        <v>6.369426751592357E-3</v>
      </c>
    </row>
    <row r="17" spans="1:5" s="6" customFormat="1" ht="12.75">
      <c r="A17" s="289" t="s">
        <v>70</v>
      </c>
      <c r="B17" s="8">
        <v>1</v>
      </c>
      <c r="C17" s="294">
        <v>1.0638297872340425E-2</v>
      </c>
      <c r="D17" s="8">
        <v>1</v>
      </c>
      <c r="E17" s="285">
        <f t="shared" si="0"/>
        <v>6.369426751592357E-3</v>
      </c>
    </row>
    <row r="18" spans="1:5" s="6" customFormat="1" ht="12.75">
      <c r="A18" s="289" t="s">
        <v>57</v>
      </c>
      <c r="B18" s="8">
        <v>2</v>
      </c>
      <c r="C18" s="294">
        <v>2.1276595744680851E-2</v>
      </c>
      <c r="D18" s="8">
        <v>4</v>
      </c>
      <c r="E18" s="285">
        <f t="shared" si="0"/>
        <v>2.5477707006369428E-2</v>
      </c>
    </row>
    <row r="19" spans="1:5" s="6" customFormat="1" ht="12.75">
      <c r="A19" s="289" t="s">
        <v>73</v>
      </c>
      <c r="B19" s="8">
        <v>4</v>
      </c>
      <c r="C19" s="294">
        <v>4.2553191489361701E-2</v>
      </c>
      <c r="D19" s="8">
        <v>4</v>
      </c>
      <c r="E19" s="285">
        <f t="shared" si="0"/>
        <v>2.5477707006369428E-2</v>
      </c>
    </row>
    <row r="20" spans="1:5" s="6" customFormat="1" ht="12.75">
      <c r="A20" s="289" t="s">
        <v>75</v>
      </c>
      <c r="B20" s="8">
        <v>2</v>
      </c>
      <c r="C20" s="294">
        <v>2.1276595744680851E-2</v>
      </c>
      <c r="D20" s="8">
        <v>3</v>
      </c>
      <c r="E20" s="285">
        <f t="shared" si="0"/>
        <v>1.9108280254777069E-2</v>
      </c>
    </row>
    <row r="21" spans="1:5" s="6" customFormat="1" ht="12.75">
      <c r="A21" s="289" t="s">
        <v>58</v>
      </c>
      <c r="B21" s="8">
        <v>1</v>
      </c>
      <c r="C21" s="294">
        <v>1.0638297872340425E-2</v>
      </c>
      <c r="D21" s="8">
        <v>1</v>
      </c>
      <c r="E21" s="285">
        <f t="shared" si="0"/>
        <v>6.369426751592357E-3</v>
      </c>
    </row>
    <row r="22" spans="1:5" s="6" customFormat="1" ht="12.75">
      <c r="A22" s="289" t="s">
        <v>59</v>
      </c>
      <c r="B22" s="8">
        <v>4</v>
      </c>
      <c r="C22" s="294">
        <v>4.2553191489361701E-2</v>
      </c>
      <c r="D22" s="8">
        <v>3</v>
      </c>
      <c r="E22" s="285">
        <f t="shared" si="0"/>
        <v>1.9108280254777069E-2</v>
      </c>
    </row>
    <row r="23" spans="1:5" s="6" customFormat="1" ht="12.75">
      <c r="A23" s="297" t="s">
        <v>60</v>
      </c>
      <c r="B23" s="8">
        <v>1</v>
      </c>
      <c r="C23" s="294">
        <v>0</v>
      </c>
      <c r="D23" s="8">
        <v>0</v>
      </c>
      <c r="E23" s="285">
        <f t="shared" si="0"/>
        <v>0</v>
      </c>
    </row>
    <row r="24" spans="1:5" s="6" customFormat="1" ht="12.75">
      <c r="A24" s="289" t="s">
        <v>61</v>
      </c>
      <c r="B24" s="8">
        <v>12</v>
      </c>
      <c r="C24" s="294">
        <v>0.1276595744680851</v>
      </c>
      <c r="D24" s="8">
        <v>16</v>
      </c>
      <c r="E24" s="285">
        <f t="shared" si="0"/>
        <v>0.10191082802547771</v>
      </c>
    </row>
    <row r="25" spans="1:5" s="6" customFormat="1">
      <c r="A25" s="290" t="s">
        <v>62</v>
      </c>
      <c r="B25" s="28">
        <f>SUM(B8:B24)</f>
        <v>95</v>
      </c>
      <c r="C25" s="31">
        <f>SUM(C8:C24)</f>
        <v>0.99999999999999989</v>
      </c>
      <c r="D25" s="26">
        <f>SUM(D8:D24)</f>
        <v>111</v>
      </c>
      <c r="E25" s="208">
        <f>SUM(E8:E24)</f>
        <v>0.70700636942675155</v>
      </c>
    </row>
    <row r="27" spans="1:5">
      <c r="A27" s="18" t="s">
        <v>112</v>
      </c>
    </row>
  </sheetData>
  <sheetProtection selectLockedCells="1" selectUnlockedCells="1"/>
  <mergeCells count="3">
    <mergeCell ref="A3:E3"/>
    <mergeCell ref="A4:E4"/>
    <mergeCell ref="A5:E5"/>
  </mergeCells>
  <conditionalFormatting sqref="A8:A25">
    <cfRule type="duplicateValues" dxfId="41" priority="2"/>
  </conditionalFormatting>
  <conditionalFormatting sqref="A4:C5">
    <cfRule type="duplicateValues" dxfId="40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020D-56E3-5341-AF5B-ADF22A486AE7}">
  <dimension ref="A1:F39"/>
  <sheetViews>
    <sheetView showGridLines="0" zoomScale="87" zoomScaleNormal="87" workbookViewId="0"/>
  </sheetViews>
  <sheetFormatPr defaultColWidth="11.42578125" defaultRowHeight="15"/>
  <cols>
    <col min="1" max="2" width="29.7109375" style="14" customWidth="1"/>
    <col min="3" max="16384" width="11.42578125" style="14"/>
  </cols>
  <sheetData>
    <row r="1" spans="1:2" s="4" customFormat="1" ht="59.25" customHeight="1">
      <c r="A1" s="310"/>
      <c r="B1" s="310"/>
    </row>
    <row r="2" spans="1:2" s="5" customFormat="1" ht="3.75" customHeight="1"/>
    <row r="3" spans="1:2" ht="28.5" customHeight="1">
      <c r="A3" s="305" t="s">
        <v>44</v>
      </c>
      <c r="B3" s="305"/>
    </row>
    <row r="4" spans="1:2">
      <c r="A4" s="33" t="s">
        <v>27</v>
      </c>
      <c r="B4" s="33"/>
    </row>
    <row r="5" spans="1:2">
      <c r="A5" s="34" t="s">
        <v>123</v>
      </c>
      <c r="B5" s="34"/>
    </row>
    <row r="7" spans="1:2" s="36" customFormat="1" ht="18" customHeight="1">
      <c r="A7" s="35" t="s">
        <v>124</v>
      </c>
      <c r="B7" s="35" t="s">
        <v>125</v>
      </c>
    </row>
    <row r="8" spans="1:2" s="38" customFormat="1" ht="18" customHeight="1">
      <c r="A8" s="37">
        <v>2014</v>
      </c>
      <c r="B8" s="37">
        <v>73089</v>
      </c>
    </row>
    <row r="9" spans="1:2" s="38" customFormat="1" ht="18" customHeight="1">
      <c r="A9" s="37">
        <v>2015</v>
      </c>
      <c r="B9" s="37">
        <v>86352</v>
      </c>
    </row>
    <row r="10" spans="1:2" s="38" customFormat="1" ht="18" customHeight="1">
      <c r="A10" s="37">
        <v>2016</v>
      </c>
      <c r="B10" s="37">
        <v>90395</v>
      </c>
    </row>
    <row r="11" spans="1:2" s="38" customFormat="1" ht="18" customHeight="1">
      <c r="A11" s="37">
        <v>2017</v>
      </c>
      <c r="B11" s="37">
        <v>101823</v>
      </c>
    </row>
    <row r="12" spans="1:2" s="38" customFormat="1" ht="18" customHeight="1">
      <c r="A12" s="37">
        <v>2018</v>
      </c>
      <c r="B12" s="37">
        <v>107256</v>
      </c>
    </row>
    <row r="13" spans="1:2" s="38" customFormat="1" ht="18" customHeight="1">
      <c r="A13" s="37">
        <v>2019</v>
      </c>
      <c r="B13" s="37">
        <v>112505</v>
      </c>
    </row>
    <row r="14" spans="1:2" s="38" customFormat="1" ht="18" customHeight="1">
      <c r="A14" s="37">
        <v>2020</v>
      </c>
      <c r="B14" s="37">
        <v>136669</v>
      </c>
    </row>
    <row r="15" spans="1:2" s="38" customFormat="1" ht="18" customHeight="1">
      <c r="A15" s="37">
        <v>2021</v>
      </c>
      <c r="B15" s="37">
        <v>113582</v>
      </c>
    </row>
    <row r="16" spans="1:2" s="38" customFormat="1" ht="18" customHeight="1">
      <c r="A16" s="37">
        <v>2022</v>
      </c>
      <c r="B16" s="37">
        <v>111847</v>
      </c>
    </row>
    <row r="17" spans="1:6" s="38" customFormat="1" ht="18" customHeight="1">
      <c r="A17" s="39" t="s">
        <v>62</v>
      </c>
      <c r="B17" s="39">
        <f>SUM(B8:B16)</f>
        <v>933518</v>
      </c>
    </row>
    <row r="18" spans="1:6" s="6" customFormat="1" ht="12.95">
      <c r="F18" s="6" t="s">
        <v>126</v>
      </c>
    </row>
    <row r="19" spans="1:6" s="6" customFormat="1" ht="12.95"/>
    <row r="20" spans="1:6" s="6" customFormat="1" ht="12.95">
      <c r="A20" s="18" t="s">
        <v>127</v>
      </c>
    </row>
    <row r="21" spans="1:6" s="6" customFormat="1" ht="12.95"/>
    <row r="22" spans="1:6" s="6" customFormat="1" ht="12.95"/>
    <row r="23" spans="1:6" s="6" customFormat="1" ht="12.95"/>
    <row r="24" spans="1:6" s="6" customFormat="1" ht="12.95"/>
    <row r="25" spans="1:6" s="6" customFormat="1" ht="12.95"/>
    <row r="26" spans="1:6" s="6" customFormat="1" ht="12.95"/>
    <row r="27" spans="1:6" s="6" customFormat="1" ht="12.95"/>
    <row r="28" spans="1:6" s="6" customFormat="1" ht="12.95"/>
    <row r="29" spans="1:6" s="6" customFormat="1" ht="12.95"/>
    <row r="30" spans="1:6" s="6" customFormat="1" ht="12.95"/>
    <row r="31" spans="1:6" s="6" customFormat="1" ht="12.95"/>
    <row r="32" spans="1:6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</sheetData>
  <sheetProtection selectLockedCells="1" selectUnlockedCells="1"/>
  <mergeCells count="2">
    <mergeCell ref="A1:B1"/>
    <mergeCell ref="A3:B3"/>
  </mergeCells>
  <conditionalFormatting sqref="A4:B5">
    <cfRule type="duplicateValues" dxfId="3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A73A-AE52-FD4F-B411-14182E949D4E}">
  <dimension ref="A1:G43"/>
  <sheetViews>
    <sheetView showGridLines="0" zoomScale="87" zoomScaleNormal="87" workbookViewId="0"/>
  </sheetViews>
  <sheetFormatPr defaultColWidth="11.42578125" defaultRowHeight="15"/>
  <cols>
    <col min="1" max="2" width="25.7109375" style="14" customWidth="1"/>
    <col min="3" max="6" width="11.42578125" style="14"/>
    <col min="7" max="7" width="51.42578125" style="14" customWidth="1"/>
    <col min="8" max="16384" width="11.42578125" style="14"/>
  </cols>
  <sheetData>
    <row r="1" spans="1:7" s="4" customFormat="1" ht="59.25" customHeight="1"/>
    <row r="2" spans="1:7" s="5" customFormat="1" ht="3.75" customHeight="1"/>
    <row r="3" spans="1:7" ht="28.5" customHeight="1">
      <c r="A3" s="305" t="s">
        <v>44</v>
      </c>
      <c r="B3" s="305"/>
    </row>
    <row r="4" spans="1:7">
      <c r="A4" s="33" t="s">
        <v>30</v>
      </c>
      <c r="B4" s="33"/>
    </row>
    <row r="5" spans="1:7">
      <c r="A5" s="34" t="s">
        <v>123</v>
      </c>
      <c r="B5" s="34"/>
    </row>
    <row r="7" spans="1:7" s="6" customFormat="1" ht="19.5" customHeight="1">
      <c r="A7" s="35" t="s">
        <v>124</v>
      </c>
      <c r="B7" s="35" t="s">
        <v>128</v>
      </c>
      <c r="G7" s="24"/>
    </row>
    <row r="8" spans="1:7" s="6" customFormat="1" ht="18" customHeight="1">
      <c r="A8" s="37">
        <v>2014</v>
      </c>
      <c r="B8" s="37">
        <v>65138</v>
      </c>
      <c r="G8" s="24" t="s">
        <v>126</v>
      </c>
    </row>
    <row r="9" spans="1:7" s="6" customFormat="1" ht="18" customHeight="1">
      <c r="A9" s="37">
        <v>2015</v>
      </c>
      <c r="B9" s="37">
        <v>69596</v>
      </c>
      <c r="G9" s="24"/>
    </row>
    <row r="10" spans="1:7" s="6" customFormat="1" ht="18" customHeight="1">
      <c r="A10" s="37">
        <v>2016</v>
      </c>
      <c r="B10" s="37">
        <v>71874</v>
      </c>
    </row>
    <row r="11" spans="1:7" s="6" customFormat="1" ht="18" customHeight="1">
      <c r="A11" s="37">
        <v>2017</v>
      </c>
      <c r="B11" s="37">
        <v>74176</v>
      </c>
    </row>
    <row r="12" spans="1:7" s="6" customFormat="1" ht="18" customHeight="1">
      <c r="A12" s="37">
        <v>2018</v>
      </c>
      <c r="B12" s="37">
        <v>78347</v>
      </c>
    </row>
    <row r="13" spans="1:7" s="6" customFormat="1" ht="18" customHeight="1">
      <c r="A13" s="37">
        <v>2019</v>
      </c>
      <c r="B13" s="37">
        <v>86250</v>
      </c>
    </row>
    <row r="14" spans="1:7" s="6" customFormat="1" ht="18" customHeight="1">
      <c r="A14" s="37">
        <v>2020</v>
      </c>
      <c r="B14" s="37">
        <v>104006</v>
      </c>
    </row>
    <row r="15" spans="1:7" s="6" customFormat="1" ht="18" customHeight="1">
      <c r="A15" s="37">
        <v>2021</v>
      </c>
      <c r="B15" s="37">
        <v>91566</v>
      </c>
    </row>
    <row r="16" spans="1:7" s="6" customFormat="1" ht="18" customHeight="1">
      <c r="A16" s="37">
        <v>2022</v>
      </c>
      <c r="B16" s="37">
        <v>90994</v>
      </c>
    </row>
    <row r="17" spans="1:2" s="6" customFormat="1" ht="18" customHeight="1">
      <c r="A17" s="40" t="s">
        <v>62</v>
      </c>
      <c r="B17" s="40">
        <f>SUM(B8:B16)</f>
        <v>731947</v>
      </c>
    </row>
    <row r="18" spans="1:2" s="6" customFormat="1" ht="12.95"/>
    <row r="19" spans="1:2" s="6" customFormat="1" ht="12.95"/>
    <row r="20" spans="1:2" s="6" customFormat="1" ht="12.95">
      <c r="A20" s="18" t="s">
        <v>127</v>
      </c>
    </row>
    <row r="21" spans="1:2" s="6" customFormat="1" ht="12.95"/>
    <row r="22" spans="1:2" s="6" customFormat="1" ht="12.95"/>
    <row r="23" spans="1:2" s="6" customFormat="1" ht="12.95"/>
    <row r="24" spans="1:2" s="6" customFormat="1" ht="12.95"/>
    <row r="25" spans="1:2" s="6" customFormat="1" ht="12.95"/>
    <row r="26" spans="1:2" s="6" customFormat="1" ht="12.95"/>
    <row r="27" spans="1:2" s="6" customFormat="1" ht="12.95"/>
    <row r="28" spans="1:2" s="6" customFormat="1" ht="12.95"/>
    <row r="29" spans="1:2" s="6" customFormat="1" ht="12.95"/>
    <row r="30" spans="1:2" s="6" customFormat="1" ht="12.95"/>
    <row r="31" spans="1:2" s="6" customFormat="1" ht="12.95"/>
    <row r="32" spans="1:2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  <row r="41" s="6" customFormat="1" ht="12.95"/>
    <row r="42" s="6" customFormat="1" ht="12.95"/>
    <row r="43" s="6" customFormat="1" ht="12.95"/>
  </sheetData>
  <sheetProtection selectLockedCells="1" selectUnlockedCells="1"/>
  <mergeCells count="1">
    <mergeCell ref="A3:B3"/>
  </mergeCells>
  <conditionalFormatting sqref="A5">
    <cfRule type="duplicateValues" dxfId="38" priority="1"/>
  </conditionalFormatting>
  <conditionalFormatting sqref="A4:B4 B5">
    <cfRule type="duplicateValues" dxfId="37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C234-9C7D-4848-A966-253CF840C28A}">
  <dimension ref="A1:E43"/>
  <sheetViews>
    <sheetView showGridLines="0" zoomScale="87" zoomScaleNormal="87" workbookViewId="0"/>
  </sheetViews>
  <sheetFormatPr defaultColWidth="11.42578125" defaultRowHeight="15"/>
  <cols>
    <col min="1" max="1" width="20.140625" style="14" customWidth="1"/>
    <col min="2" max="4" width="19.7109375" style="14" customWidth="1"/>
    <col min="5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</row>
    <row r="4" spans="1:5">
      <c r="A4" s="33" t="s">
        <v>129</v>
      </c>
      <c r="B4" s="33"/>
      <c r="C4" s="33"/>
    </row>
    <row r="5" spans="1:5">
      <c r="A5" s="34" t="s">
        <v>123</v>
      </c>
      <c r="B5" s="34"/>
      <c r="C5" s="34"/>
    </row>
    <row r="7" spans="1:5" s="6" customFormat="1" ht="30" customHeight="1">
      <c r="A7" s="35" t="s">
        <v>124</v>
      </c>
      <c r="B7" s="35" t="s">
        <v>130</v>
      </c>
      <c r="C7" s="35" t="s">
        <v>131</v>
      </c>
      <c r="D7" s="35" t="s">
        <v>132</v>
      </c>
    </row>
    <row r="8" spans="1:5" s="6" customFormat="1" ht="18" customHeight="1">
      <c r="A8" s="37">
        <v>2014</v>
      </c>
      <c r="B8" s="37">
        <v>13061</v>
      </c>
      <c r="C8" s="37">
        <v>52077</v>
      </c>
      <c r="D8" s="37">
        <v>0</v>
      </c>
    </row>
    <row r="9" spans="1:5" s="6" customFormat="1" ht="18" customHeight="1">
      <c r="A9" s="37">
        <v>2015</v>
      </c>
      <c r="B9" s="37">
        <v>10187</v>
      </c>
      <c r="C9" s="37">
        <v>59409</v>
      </c>
      <c r="D9" s="37">
        <v>0</v>
      </c>
    </row>
    <row r="10" spans="1:5" s="6" customFormat="1" ht="18" customHeight="1">
      <c r="A10" s="37">
        <v>2016</v>
      </c>
      <c r="B10" s="37">
        <v>10888</v>
      </c>
      <c r="C10" s="37">
        <v>60829</v>
      </c>
      <c r="D10" s="37">
        <v>157</v>
      </c>
    </row>
    <row r="11" spans="1:5" s="6" customFormat="1" ht="18" customHeight="1">
      <c r="A11" s="37">
        <v>2017</v>
      </c>
      <c r="B11" s="37">
        <v>7012</v>
      </c>
      <c r="C11" s="37">
        <v>67112</v>
      </c>
      <c r="D11" s="37">
        <v>52</v>
      </c>
    </row>
    <row r="12" spans="1:5" s="6" customFormat="1" ht="18" customHeight="1">
      <c r="A12" s="37">
        <v>2018</v>
      </c>
      <c r="B12" s="37">
        <v>5510</v>
      </c>
      <c r="C12" s="37">
        <v>72709</v>
      </c>
      <c r="D12" s="37">
        <v>128</v>
      </c>
    </row>
    <row r="13" spans="1:5" s="6" customFormat="1" ht="18" customHeight="1">
      <c r="A13" s="37">
        <v>2019</v>
      </c>
      <c r="B13" s="37">
        <v>4539</v>
      </c>
      <c r="C13" s="37">
        <v>81579</v>
      </c>
      <c r="D13" s="37">
        <v>132</v>
      </c>
    </row>
    <row r="14" spans="1:5" s="6" customFormat="1" ht="18" customHeight="1">
      <c r="A14" s="37">
        <v>2020</v>
      </c>
      <c r="B14" s="37">
        <v>1070</v>
      </c>
      <c r="C14" s="37">
        <v>102835</v>
      </c>
      <c r="D14" s="37">
        <v>101</v>
      </c>
      <c r="E14" s="6" t="s">
        <v>126</v>
      </c>
    </row>
    <row r="15" spans="1:5" s="6" customFormat="1" ht="18" customHeight="1">
      <c r="A15" s="37">
        <v>2021</v>
      </c>
      <c r="B15" s="37">
        <v>1090</v>
      </c>
      <c r="C15" s="37">
        <v>90476</v>
      </c>
      <c r="D15" s="37">
        <v>0</v>
      </c>
    </row>
    <row r="16" spans="1:5" s="6" customFormat="1" ht="18" customHeight="1">
      <c r="A16" s="37">
        <v>2022</v>
      </c>
      <c r="B16" s="37">
        <v>1887</v>
      </c>
      <c r="C16" s="37">
        <v>89107</v>
      </c>
      <c r="D16" s="37">
        <v>0</v>
      </c>
    </row>
    <row r="17" spans="1:5" s="6" customFormat="1" ht="18" customHeight="1">
      <c r="A17" s="40" t="s">
        <v>62</v>
      </c>
      <c r="B17" s="40">
        <f>SUM(B8:B16)</f>
        <v>55244</v>
      </c>
      <c r="C17" s="40">
        <f>SUM(C8:C16)</f>
        <v>676133</v>
      </c>
      <c r="D17" s="40">
        <f>SUM(D8:D16)</f>
        <v>570</v>
      </c>
      <c r="E17" s="6" t="s">
        <v>126</v>
      </c>
    </row>
    <row r="18" spans="1:5" s="6" customFormat="1" ht="12.95"/>
    <row r="19" spans="1:5" s="6" customFormat="1" ht="12.95"/>
    <row r="20" spans="1:5" s="6" customFormat="1" ht="12.95">
      <c r="A20" s="18" t="s">
        <v>127</v>
      </c>
    </row>
    <row r="21" spans="1:5" s="6" customFormat="1" ht="12.95"/>
    <row r="22" spans="1:5" s="6" customFormat="1" ht="12.95"/>
    <row r="23" spans="1:5" s="6" customFormat="1" ht="12.95"/>
    <row r="24" spans="1:5" s="6" customFormat="1" ht="12.95"/>
    <row r="25" spans="1:5" s="6" customFormat="1" ht="12.95"/>
    <row r="26" spans="1:5" s="6" customFormat="1" ht="12.95"/>
    <row r="27" spans="1:5" s="6" customFormat="1" ht="12.95"/>
    <row r="28" spans="1:5" s="6" customFormat="1" ht="12.95"/>
    <row r="29" spans="1:5" s="6" customFormat="1" ht="12.95"/>
    <row r="30" spans="1:5" s="6" customFormat="1" ht="12.95"/>
    <row r="31" spans="1:5" s="6" customFormat="1" ht="12.95"/>
    <row r="32" spans="1:5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  <row r="41" s="6" customFormat="1" ht="12.95"/>
    <row r="42" s="6" customFormat="1" ht="12.95"/>
    <row r="43" s="6" customFormat="1" ht="12.95"/>
  </sheetData>
  <sheetProtection selectLockedCells="1" selectUnlockedCells="1"/>
  <mergeCells count="1">
    <mergeCell ref="A3:D3"/>
  </mergeCells>
  <conditionalFormatting sqref="A5">
    <cfRule type="duplicateValues" dxfId="36" priority="1"/>
  </conditionalFormatting>
  <conditionalFormatting sqref="A4:C4 B5:C5">
    <cfRule type="duplicateValues" dxfId="35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8B33-4ADC-944E-994D-9B35F11C131A}">
  <dimension ref="A1:T40"/>
  <sheetViews>
    <sheetView showGridLines="0" zoomScaleNormal="100" workbookViewId="0">
      <selection activeCell="D1" sqref="D1"/>
    </sheetView>
  </sheetViews>
  <sheetFormatPr defaultColWidth="11.42578125" defaultRowHeight="15"/>
  <cols>
    <col min="1" max="1" width="36.42578125" style="14" customWidth="1"/>
    <col min="2" max="7" width="13.7109375" style="14" customWidth="1"/>
    <col min="8" max="16384" width="11.42578125" style="14"/>
  </cols>
  <sheetData>
    <row r="1" spans="1:20" s="4" customFormat="1" ht="59.25" customHeight="1"/>
    <row r="2" spans="1:20" s="5" customFormat="1" ht="3.75" customHeight="1"/>
    <row r="3" spans="1:20" ht="28.5" customHeight="1">
      <c r="A3" s="311" t="s">
        <v>44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41"/>
      <c r="S3" s="41"/>
    </row>
    <row r="4" spans="1:20">
      <c r="A4" s="33" t="s">
        <v>32</v>
      </c>
      <c r="B4" s="33"/>
      <c r="C4" s="33"/>
    </row>
    <row r="5" spans="1:20">
      <c r="A5" s="34" t="s">
        <v>123</v>
      </c>
      <c r="B5" s="34"/>
      <c r="C5" s="34"/>
    </row>
    <row r="7" spans="1:20" s="6" customFormat="1" ht="30" customHeight="1">
      <c r="A7" s="42"/>
      <c r="B7" s="43"/>
      <c r="C7" s="44"/>
      <c r="D7" s="44"/>
      <c r="E7" s="44"/>
      <c r="F7" s="45" t="s">
        <v>126</v>
      </c>
      <c r="G7" s="46" t="s">
        <v>133</v>
      </c>
      <c r="H7" s="45"/>
      <c r="I7" s="45"/>
      <c r="J7" s="45"/>
      <c r="K7" s="45"/>
      <c r="L7" s="45"/>
      <c r="M7" s="45"/>
      <c r="N7" s="45"/>
      <c r="O7" s="45"/>
      <c r="P7" s="45"/>
      <c r="Q7" s="47"/>
      <c r="R7" s="45"/>
      <c r="S7" s="47"/>
      <c r="T7" s="24"/>
    </row>
    <row r="8" spans="1:20" s="6" customFormat="1" ht="18" customHeight="1">
      <c r="A8" s="356" t="s">
        <v>134</v>
      </c>
      <c r="B8" s="48">
        <v>2014</v>
      </c>
      <c r="C8" s="48" t="s">
        <v>48</v>
      </c>
      <c r="D8" s="48">
        <v>2015</v>
      </c>
      <c r="E8" s="48" t="s">
        <v>48</v>
      </c>
      <c r="F8" s="48">
        <v>2016</v>
      </c>
      <c r="G8" s="48" t="s">
        <v>48</v>
      </c>
      <c r="H8" s="48">
        <v>2017</v>
      </c>
      <c r="I8" s="48" t="s">
        <v>48</v>
      </c>
      <c r="J8" s="48">
        <v>2018</v>
      </c>
      <c r="K8" s="48" t="s">
        <v>48</v>
      </c>
      <c r="L8" s="48">
        <v>2019</v>
      </c>
      <c r="M8" s="48" t="s">
        <v>48</v>
      </c>
      <c r="N8" s="48">
        <v>2020</v>
      </c>
      <c r="O8" s="49" t="s">
        <v>48</v>
      </c>
      <c r="P8" s="48">
        <v>2021</v>
      </c>
      <c r="Q8" s="49" t="s">
        <v>48</v>
      </c>
      <c r="R8" s="48">
        <v>2022</v>
      </c>
      <c r="S8" s="49" t="s">
        <v>48</v>
      </c>
      <c r="T8" s="24"/>
    </row>
    <row r="9" spans="1:20" s="6" customFormat="1" ht="18" customHeight="1">
      <c r="A9" s="352" t="s">
        <v>135</v>
      </c>
      <c r="B9" s="50">
        <v>1406</v>
      </c>
      <c r="C9" s="51">
        <f>B9/B19</f>
        <v>2.1584942736958459E-2</v>
      </c>
      <c r="D9" s="50">
        <v>1812</v>
      </c>
      <c r="E9" s="51">
        <f>D9/D19</f>
        <v>2.6035979079257428E-2</v>
      </c>
      <c r="F9" s="52">
        <v>1752</v>
      </c>
      <c r="G9" s="53">
        <f>F9/F19</f>
        <v>2.437599131814008E-2</v>
      </c>
      <c r="H9" s="52">
        <v>1442</v>
      </c>
      <c r="I9" s="54">
        <f>H9/H19</f>
        <v>1.9440250215703194E-2</v>
      </c>
      <c r="J9" s="55">
        <v>2903</v>
      </c>
      <c r="K9" s="54">
        <f>J9/J19</f>
        <v>3.7053109882956591E-2</v>
      </c>
      <c r="L9" s="52">
        <f>[6]CONSOLIDADO!$B$40</f>
        <v>2679</v>
      </c>
      <c r="M9" s="54">
        <f>L9/L19</f>
        <v>3.1060869565217392E-2</v>
      </c>
      <c r="N9" s="52">
        <v>1893</v>
      </c>
      <c r="O9" s="56">
        <f>N9/N19</f>
        <v>1.8200873026556159E-2</v>
      </c>
      <c r="P9" s="52">
        <v>2836</v>
      </c>
      <c r="Q9" s="56">
        <f>P9/P19</f>
        <v>3.0972194919511611E-2</v>
      </c>
      <c r="R9" s="52">
        <v>2839</v>
      </c>
      <c r="S9" s="56">
        <f>R9/R19</f>
        <v>3.1199859331384486E-2</v>
      </c>
      <c r="T9" s="24"/>
    </row>
    <row r="10" spans="1:20" s="6" customFormat="1" ht="18" customHeight="1">
      <c r="A10" s="353" t="s">
        <v>136</v>
      </c>
      <c r="B10" s="50">
        <v>5220</v>
      </c>
      <c r="C10" s="51">
        <f>B10/B19</f>
        <v>8.0137554115877058E-2</v>
      </c>
      <c r="D10" s="50">
        <v>6137</v>
      </c>
      <c r="E10" s="51">
        <f>D10/D19</f>
        <v>8.8180355192827173E-2</v>
      </c>
      <c r="F10" s="50">
        <v>6799</v>
      </c>
      <c r="G10" s="51">
        <f>F10/F19</f>
        <v>9.4596098728330136E-2</v>
      </c>
      <c r="H10" s="50">
        <v>8505</v>
      </c>
      <c r="I10" s="57">
        <f>H10/H19</f>
        <v>0.11465972821397756</v>
      </c>
      <c r="J10" s="58">
        <v>9826</v>
      </c>
      <c r="K10" s="57">
        <f>J10/J19</f>
        <v>0.12541641671027609</v>
      </c>
      <c r="L10" s="50">
        <f>[6]CONSOLIDADO!$B$41</f>
        <v>11212</v>
      </c>
      <c r="M10" s="54">
        <f>L10/L19</f>
        <v>0.12999420289855074</v>
      </c>
      <c r="N10" s="50">
        <v>16555</v>
      </c>
      <c r="O10" s="56">
        <f>N10/N19</f>
        <v>0.1591735092206219</v>
      </c>
      <c r="P10" s="50">
        <v>15926</v>
      </c>
      <c r="Q10" s="56">
        <f>P10/P19</f>
        <v>0.17392918768975385</v>
      </c>
      <c r="R10" s="50">
        <v>16003</v>
      </c>
      <c r="S10" s="56">
        <f>R10/R19</f>
        <v>0.17586873859814933</v>
      </c>
      <c r="T10" s="24"/>
    </row>
    <row r="11" spans="1:20" s="6" customFormat="1" ht="18" customHeight="1">
      <c r="A11" s="353" t="s">
        <v>137</v>
      </c>
      <c r="B11" s="50">
        <v>10914</v>
      </c>
      <c r="C11" s="51">
        <f>B11/B19</f>
        <v>0.16755196659400043</v>
      </c>
      <c r="D11" s="50">
        <v>9086</v>
      </c>
      <c r="E11" s="51">
        <f>D11/D19</f>
        <v>0.13055348008506237</v>
      </c>
      <c r="F11" s="52">
        <v>8145</v>
      </c>
      <c r="G11" s="51">
        <f>F11/F19</f>
        <v>0.11332331580265464</v>
      </c>
      <c r="H11" s="52">
        <v>5154</v>
      </c>
      <c r="I11" s="54">
        <f>H11/H19</f>
        <v>6.9483390854184646E-2</v>
      </c>
      <c r="J11" s="55">
        <v>5589</v>
      </c>
      <c r="K11" s="54">
        <f>J11/J19</f>
        <v>7.1336490229364238E-2</v>
      </c>
      <c r="L11" s="52">
        <f>[6]CONSOLIDADO!$B$42</f>
        <v>6830</v>
      </c>
      <c r="M11" s="54">
        <f>L11/L19</f>
        <v>7.9188405797101444E-2</v>
      </c>
      <c r="N11" s="52">
        <v>7380</v>
      </c>
      <c r="O11" s="56">
        <f>N11/N19</f>
        <v>7.0957444762802149E-2</v>
      </c>
      <c r="P11" s="52">
        <v>5819</v>
      </c>
      <c r="Q11" s="56">
        <f>P11/P19</f>
        <v>6.3549789223074069E-2</v>
      </c>
      <c r="R11" s="52">
        <v>6359</v>
      </c>
      <c r="S11" s="56">
        <f>R11/R19</f>
        <v>6.9883728597489939E-2</v>
      </c>
      <c r="T11" s="24"/>
    </row>
    <row r="12" spans="1:20" s="6" customFormat="1" ht="18" customHeight="1">
      <c r="A12" s="353" t="s">
        <v>138</v>
      </c>
      <c r="B12" s="59">
        <v>0</v>
      </c>
      <c r="C12" s="51">
        <v>0</v>
      </c>
      <c r="D12" s="59">
        <v>0</v>
      </c>
      <c r="E12" s="51">
        <v>0</v>
      </c>
      <c r="F12" s="50">
        <v>156</v>
      </c>
      <c r="G12" s="51">
        <f>F12/F19</f>
        <v>2.1704649803823356E-3</v>
      </c>
      <c r="H12" s="50">
        <v>49</v>
      </c>
      <c r="I12" s="57">
        <f>H12/H19</f>
        <v>6.6059102674719591E-4</v>
      </c>
      <c r="J12" s="58">
        <v>119</v>
      </c>
      <c r="K12" s="57">
        <f>J12/J19</f>
        <v>1.5188839393978071E-3</v>
      </c>
      <c r="L12" s="50">
        <f>[6]CONSOLIDADO!$B$43</f>
        <v>128</v>
      </c>
      <c r="M12" s="57">
        <f>L12/L19</f>
        <v>1.4840579710144928E-3</v>
      </c>
      <c r="N12" s="50">
        <v>0</v>
      </c>
      <c r="O12" s="56">
        <f>N12/N19</f>
        <v>0</v>
      </c>
      <c r="P12" s="50">
        <v>0</v>
      </c>
      <c r="Q12" s="56">
        <f>P12/P19</f>
        <v>0</v>
      </c>
      <c r="R12" s="50">
        <v>0</v>
      </c>
      <c r="S12" s="56">
        <f>R12/R19</f>
        <v>0</v>
      </c>
      <c r="T12" s="24"/>
    </row>
    <row r="13" spans="1:20" s="6" customFormat="1" ht="18" customHeight="1">
      <c r="A13" s="354" t="s">
        <v>139</v>
      </c>
      <c r="B13" s="50">
        <v>380</v>
      </c>
      <c r="C13" s="51">
        <f>B13/B19</f>
        <v>5.8337683072860694E-3</v>
      </c>
      <c r="D13" s="50">
        <v>511</v>
      </c>
      <c r="E13" s="51">
        <f>D13/D19</f>
        <v>7.3423759986206106E-3</v>
      </c>
      <c r="F13" s="52">
        <v>641</v>
      </c>
      <c r="G13" s="53">
        <f>F13/F19</f>
        <v>8.9183849514428027E-3</v>
      </c>
      <c r="H13" s="52">
        <v>1181</v>
      </c>
      <c r="I13" s="54">
        <f>H13/H19</f>
        <v>1.5921591889559966E-2</v>
      </c>
      <c r="J13" s="55">
        <v>993</v>
      </c>
      <c r="K13" s="54">
        <f>J13/J19</f>
        <v>1.2674384469092626E-2</v>
      </c>
      <c r="L13" s="52">
        <f>[6]CONSOLIDADO!$B$44</f>
        <v>821</v>
      </c>
      <c r="M13" s="54">
        <f>L13/L19</f>
        <v>9.5188405797101451E-3</v>
      </c>
      <c r="N13" s="52">
        <v>1295</v>
      </c>
      <c r="O13" s="56">
        <f>N13/N19</f>
        <v>1.2451204738188181E-2</v>
      </c>
      <c r="P13" s="52">
        <v>1116</v>
      </c>
      <c r="Q13" s="56">
        <f>P13/P19</f>
        <v>1.2187930017692156E-2</v>
      </c>
      <c r="R13" s="52">
        <v>1709</v>
      </c>
      <c r="S13" s="56">
        <f>R13/R19</f>
        <v>1.878145811811768E-2</v>
      </c>
      <c r="T13" s="24"/>
    </row>
    <row r="14" spans="1:20" s="6" customFormat="1" ht="18" customHeight="1">
      <c r="A14" s="353" t="s">
        <v>140</v>
      </c>
      <c r="B14" s="50">
        <v>0</v>
      </c>
      <c r="C14" s="51">
        <v>0</v>
      </c>
      <c r="D14" s="50">
        <v>0</v>
      </c>
      <c r="E14" s="51">
        <v>0</v>
      </c>
      <c r="F14" s="50">
        <v>1</v>
      </c>
      <c r="G14" s="51">
        <f>F14/F19</f>
        <v>1.3913237053732921E-5</v>
      </c>
      <c r="H14" s="50">
        <v>3</v>
      </c>
      <c r="I14" s="57">
        <f>H14/H19</f>
        <v>4.0444348576358927E-5</v>
      </c>
      <c r="J14" s="58">
        <v>9</v>
      </c>
      <c r="K14" s="57">
        <f>J14/J19</f>
        <v>1.1487357524857365E-4</v>
      </c>
      <c r="L14" s="50">
        <f>[6]CONSOLIDADO!$B$45</f>
        <v>4</v>
      </c>
      <c r="M14" s="57">
        <f>L14/L19</f>
        <v>4.6376811594202899E-5</v>
      </c>
      <c r="N14" s="50">
        <v>0</v>
      </c>
      <c r="O14" s="56">
        <f>N14/N19</f>
        <v>0</v>
      </c>
      <c r="P14" s="50">
        <v>0</v>
      </c>
      <c r="Q14" s="56">
        <f>P14/P19</f>
        <v>0</v>
      </c>
      <c r="R14" s="50">
        <v>0</v>
      </c>
      <c r="S14" s="56">
        <f>R14/R19</f>
        <v>0</v>
      </c>
      <c r="T14" s="24"/>
    </row>
    <row r="15" spans="1:20" s="6" customFormat="1" ht="18" customHeight="1">
      <c r="A15" s="353" t="s">
        <v>141</v>
      </c>
      <c r="B15" s="50">
        <v>868</v>
      </c>
      <c r="C15" s="51">
        <f>B15/B19</f>
        <v>1.3325554975590286E-2</v>
      </c>
      <c r="D15" s="50">
        <v>854</v>
      </c>
      <c r="E15" s="51">
        <f>D15/D19</f>
        <v>1.227082016207828E-2</v>
      </c>
      <c r="F15" s="52">
        <v>898</v>
      </c>
      <c r="G15" s="53">
        <f>F15/F19</f>
        <v>1.2494086874252163E-2</v>
      </c>
      <c r="H15" s="52">
        <v>1062</v>
      </c>
      <c r="I15" s="54">
        <f>H15/H19</f>
        <v>1.4317299396031061E-2</v>
      </c>
      <c r="J15" s="55">
        <v>643</v>
      </c>
      <c r="K15" s="54">
        <f>J15/J19</f>
        <v>8.2070787649814285E-3</v>
      </c>
      <c r="L15" s="52">
        <f>[6]CONSOLIDADO!$B$46</f>
        <v>1026</v>
      </c>
      <c r="M15" s="54">
        <f>L15/L19</f>
        <v>1.1895652173913043E-2</v>
      </c>
      <c r="N15" s="52">
        <v>1166</v>
      </c>
      <c r="O15" s="56">
        <f>N15/N19</f>
        <v>1.1210891679326193E-2</v>
      </c>
      <c r="P15" s="52">
        <v>970</v>
      </c>
      <c r="Q15" s="56">
        <f>P15/P19</f>
        <v>1.0593451717886553E-2</v>
      </c>
      <c r="R15" s="52">
        <v>763</v>
      </c>
      <c r="S15" s="56">
        <f>R15/R19</f>
        <v>8.3851682528518368E-3</v>
      </c>
      <c r="T15" s="24"/>
    </row>
    <row r="16" spans="1:20" s="6" customFormat="1" ht="18" customHeight="1">
      <c r="A16" s="353" t="s">
        <v>142</v>
      </c>
      <c r="B16" s="50">
        <v>30507</v>
      </c>
      <c r="C16" s="51">
        <f>B16/B19</f>
        <v>0.46834413092204241</v>
      </c>
      <c r="D16" s="50">
        <v>33693</v>
      </c>
      <c r="E16" s="51">
        <f>D16/D19</f>
        <v>0.48412265072705329</v>
      </c>
      <c r="F16" s="50">
        <v>33161</v>
      </c>
      <c r="G16" s="51">
        <f>F16/F19</f>
        <v>0.46137685393883743</v>
      </c>
      <c r="H16" s="50">
        <v>34886</v>
      </c>
      <c r="I16" s="57">
        <f>H16/H19</f>
        <v>0.47031384814495253</v>
      </c>
      <c r="J16" s="58">
        <v>36595</v>
      </c>
      <c r="K16" s="57">
        <f>J16/J19</f>
        <v>0.46708872069128365</v>
      </c>
      <c r="L16" s="50">
        <f>[6]CONSOLIDADO!$B$47</f>
        <v>39114</v>
      </c>
      <c r="M16" s="57">
        <f>L16/L19</f>
        <v>0.45349565217391302</v>
      </c>
      <c r="N16" s="50">
        <v>48650</v>
      </c>
      <c r="O16" s="56">
        <f>N16/N19</f>
        <v>0.46776147529950196</v>
      </c>
      <c r="P16" s="50">
        <v>40912</v>
      </c>
      <c r="Q16" s="56">
        <f>P16/P19</f>
        <v>0.4468033986414171</v>
      </c>
      <c r="R16" s="50">
        <v>39901</v>
      </c>
      <c r="S16" s="56">
        <f>R16/R19</f>
        <v>0.43850143965536187</v>
      </c>
      <c r="T16" s="24"/>
    </row>
    <row r="17" spans="1:20" s="6" customFormat="1" ht="18" customHeight="1">
      <c r="A17" s="353" t="s">
        <v>143</v>
      </c>
      <c r="B17" s="50">
        <v>13503</v>
      </c>
      <c r="C17" s="51">
        <f>B17/B19</f>
        <v>0.20729835119285209</v>
      </c>
      <c r="D17" s="50">
        <v>14532</v>
      </c>
      <c r="E17" s="51">
        <f>D17/D19</f>
        <v>0.20880510374159433</v>
      </c>
      <c r="F17" s="52">
        <v>16901</v>
      </c>
      <c r="G17" s="53">
        <f>F17/F19</f>
        <v>0.23514761944514009</v>
      </c>
      <c r="H17" s="52">
        <v>18265</v>
      </c>
      <c r="I17" s="54">
        <f>H17/H19</f>
        <v>0.24623867558239862</v>
      </c>
      <c r="J17" s="55">
        <v>18621</v>
      </c>
      <c r="K17" s="54">
        <f>J17/J19</f>
        <v>0.23767342718929887</v>
      </c>
      <c r="L17" s="52">
        <f>[6]CONSOLIDADO!$B$48</f>
        <v>21342</v>
      </c>
      <c r="M17" s="54">
        <f>L17/L19</f>
        <v>0.24744347826086957</v>
      </c>
      <c r="N17" s="52">
        <v>24312</v>
      </c>
      <c r="O17" s="56">
        <f>N17/N19</f>
        <v>0.23375574486087342</v>
      </c>
      <c r="P17" s="52">
        <v>21411</v>
      </c>
      <c r="Q17" s="56">
        <f>P17/P19</f>
        <v>0.23383133477491647</v>
      </c>
      <c r="R17" s="52">
        <v>20826</v>
      </c>
      <c r="S17" s="56">
        <f>R17/R19</f>
        <v>0.22887223333406598</v>
      </c>
      <c r="T17" s="24"/>
    </row>
    <row r="18" spans="1:20" s="6" customFormat="1" ht="18" customHeight="1">
      <c r="A18" s="355" t="s">
        <v>144</v>
      </c>
      <c r="B18" s="50">
        <v>2340</v>
      </c>
      <c r="C18" s="51">
        <f>B18/B19</f>
        <v>3.5923731155393164E-2</v>
      </c>
      <c r="D18" s="50">
        <v>2971</v>
      </c>
      <c r="E18" s="51">
        <f>D18/D19</f>
        <v>4.2689235013506521E-2</v>
      </c>
      <c r="F18" s="50">
        <v>3420</v>
      </c>
      <c r="G18" s="51">
        <f>F18/F19</f>
        <v>4.7583270723766592E-2</v>
      </c>
      <c r="H18" s="50">
        <v>3629</v>
      </c>
      <c r="I18" s="57">
        <f>H18/H19</f>
        <v>4.8924180327868855E-2</v>
      </c>
      <c r="J18" s="58">
        <v>3049</v>
      </c>
      <c r="K18" s="57">
        <f>J18/J19</f>
        <v>3.8916614548100116E-2</v>
      </c>
      <c r="L18" s="52">
        <v>3094</v>
      </c>
      <c r="M18" s="57">
        <f>L18/L19</f>
        <v>3.5872463768115939E-2</v>
      </c>
      <c r="N18" s="50">
        <v>2755</v>
      </c>
      <c r="O18" s="56">
        <f>N18/N19</f>
        <v>2.6488856412130068E-2</v>
      </c>
      <c r="P18" s="50">
        <v>2576</v>
      </c>
      <c r="Q18" s="56">
        <f>P18/P19</f>
        <v>2.8132713015748205E-2</v>
      </c>
      <c r="R18" s="50">
        <v>2594</v>
      </c>
      <c r="S18" s="56">
        <f>R18/R19</f>
        <v>2.8507374112578851E-2</v>
      </c>
      <c r="T18" s="24"/>
    </row>
    <row r="19" spans="1:20" s="6" customFormat="1" ht="18" customHeight="1">
      <c r="A19" s="60" t="s">
        <v>145</v>
      </c>
      <c r="B19" s="61">
        <f t="shared" ref="B19:P19" si="0">SUM(B9:B18)</f>
        <v>65138</v>
      </c>
      <c r="C19" s="62">
        <f>SUM(C9:C18)</f>
        <v>0.99999999999999989</v>
      </c>
      <c r="D19" s="61">
        <f t="shared" si="0"/>
        <v>69596</v>
      </c>
      <c r="E19" s="62">
        <f>SUM(E9:E18)</f>
        <v>1</v>
      </c>
      <c r="F19" s="61">
        <f t="shared" si="0"/>
        <v>71874</v>
      </c>
      <c r="G19" s="62">
        <f>SUM(G9:G18)</f>
        <v>1</v>
      </c>
      <c r="H19" s="48">
        <f t="shared" si="0"/>
        <v>74176</v>
      </c>
      <c r="I19" s="62">
        <f>SUM(I9:I18)</f>
        <v>1</v>
      </c>
      <c r="J19" s="61">
        <f t="shared" si="0"/>
        <v>78347</v>
      </c>
      <c r="K19" s="62">
        <f>SUM(K9:K18)</f>
        <v>1</v>
      </c>
      <c r="L19" s="61">
        <f>SUM(L9:L18)</f>
        <v>86250</v>
      </c>
      <c r="M19" s="62">
        <f>SUM(M9:M18)</f>
        <v>1</v>
      </c>
      <c r="N19" s="61">
        <f t="shared" ref="N19" si="1">SUM(N9:N18)</f>
        <v>104006</v>
      </c>
      <c r="O19" s="63">
        <f>SUM(O9:O18)</f>
        <v>0.99999999999999989</v>
      </c>
      <c r="P19" s="61">
        <f t="shared" si="0"/>
        <v>91566</v>
      </c>
      <c r="Q19" s="63">
        <f>SUM(Q9:Q18)</f>
        <v>1</v>
      </c>
      <c r="R19" s="61">
        <f t="shared" ref="R19" si="2">SUM(R9:R18)</f>
        <v>90994</v>
      </c>
      <c r="S19" s="63">
        <f>SUM(S9:S18)</f>
        <v>0.99999999999999989</v>
      </c>
      <c r="T19" s="24"/>
    </row>
    <row r="20" spans="1:20" s="6" customForma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s="6" customFormat="1" ht="12.95"/>
    <row r="22" spans="1:20" s="6" customFormat="1" ht="12.95">
      <c r="A22" s="18" t="s">
        <v>127</v>
      </c>
    </row>
    <row r="23" spans="1:20" s="6" customFormat="1" ht="12.95"/>
    <row r="24" spans="1:20" s="6" customFormat="1" ht="12.95"/>
    <row r="25" spans="1:20" s="6" customFormat="1" ht="12.95"/>
    <row r="26" spans="1:20" s="6" customFormat="1" ht="12.95"/>
    <row r="27" spans="1:20" s="6" customFormat="1" ht="12.95"/>
    <row r="28" spans="1:20" s="6" customFormat="1" ht="12.95"/>
    <row r="29" spans="1:20" s="6" customFormat="1" ht="12.95"/>
    <row r="30" spans="1:20" s="6" customFormat="1" ht="12.95"/>
    <row r="31" spans="1:20" s="6" customFormat="1" ht="12.95"/>
    <row r="32" spans="1:20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</sheetData>
  <sheetProtection selectLockedCells="1" selectUnlockedCells="1"/>
  <mergeCells count="1">
    <mergeCell ref="A3:Q3"/>
  </mergeCells>
  <conditionalFormatting sqref="A5">
    <cfRule type="duplicateValues" dxfId="34" priority="1"/>
  </conditionalFormatting>
  <conditionalFormatting sqref="A4:C4 B5:C5">
    <cfRule type="duplicateValues" dxfId="33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3E3B-4F4D-6A4B-AA29-9E0EE921F281}">
  <dimension ref="A1:N40"/>
  <sheetViews>
    <sheetView showGridLines="0" topLeftCell="A7" zoomScale="87" zoomScaleNormal="87" workbookViewId="0">
      <selection activeCell="M11" sqref="M11"/>
    </sheetView>
  </sheetViews>
  <sheetFormatPr defaultColWidth="11.42578125" defaultRowHeight="15"/>
  <cols>
    <col min="1" max="1" width="22.140625" style="14" customWidth="1"/>
    <col min="2" max="10" width="15.85546875" style="14" customWidth="1"/>
    <col min="11" max="13" width="11.42578125" style="14"/>
    <col min="14" max="14" width="64.140625" style="14" customWidth="1"/>
    <col min="15" max="16384" width="11.42578125" style="14"/>
  </cols>
  <sheetData>
    <row r="1" spans="1:14" s="4" customFormat="1" ht="59.25" customHeight="1"/>
    <row r="2" spans="1:14" s="5" customFormat="1" ht="3.75" customHeight="1"/>
    <row r="3" spans="1:14" ht="28.5" customHeight="1">
      <c r="A3" s="312" t="s">
        <v>44</v>
      </c>
      <c r="B3" s="312"/>
      <c r="C3" s="312"/>
      <c r="D3" s="312"/>
      <c r="E3" s="312"/>
      <c r="F3" s="312"/>
      <c r="G3" s="312"/>
      <c r="H3" s="312"/>
      <c r="I3" s="312"/>
      <c r="J3" s="166"/>
    </row>
    <row r="4" spans="1:14">
      <c r="A4" s="33" t="s">
        <v>33</v>
      </c>
      <c r="B4" s="33"/>
      <c r="C4" s="33"/>
    </row>
    <row r="5" spans="1:14">
      <c r="A5" s="34" t="s">
        <v>123</v>
      </c>
      <c r="B5" s="34"/>
      <c r="C5" s="34"/>
    </row>
    <row r="7" spans="1:14" s="6" customFormat="1" ht="18" customHeight="1">
      <c r="A7" s="64" t="s">
        <v>126</v>
      </c>
      <c r="B7" s="65"/>
      <c r="C7" s="66"/>
      <c r="D7" s="67" t="s">
        <v>133</v>
      </c>
      <c r="E7" s="66"/>
      <c r="F7" s="66"/>
      <c r="G7" s="66"/>
      <c r="H7" s="66"/>
      <c r="I7" s="68"/>
      <c r="J7" s="68"/>
    </row>
    <row r="8" spans="1:14" s="6" customFormat="1" ht="18" customHeight="1">
      <c r="A8" s="48" t="s">
        <v>146</v>
      </c>
      <c r="B8" s="48">
        <v>2014</v>
      </c>
      <c r="C8" s="48">
        <v>2015</v>
      </c>
      <c r="D8" s="69">
        <v>2016</v>
      </c>
      <c r="E8" s="48">
        <v>2017</v>
      </c>
      <c r="F8" s="48">
        <v>2018</v>
      </c>
      <c r="G8" s="48">
        <v>2019</v>
      </c>
      <c r="H8" s="48">
        <v>2020</v>
      </c>
      <c r="I8" s="48">
        <v>2021</v>
      </c>
      <c r="J8" s="48">
        <v>2022</v>
      </c>
    </row>
    <row r="9" spans="1:14" s="6" customFormat="1" ht="18" customHeight="1">
      <c r="A9" s="70" t="s">
        <v>147</v>
      </c>
      <c r="B9" s="71">
        <v>4379</v>
      </c>
      <c r="C9" s="71">
        <v>3225</v>
      </c>
      <c r="D9" s="71">
        <v>5485</v>
      </c>
      <c r="E9" s="71">
        <v>3141</v>
      </c>
      <c r="F9" s="71">
        <v>5494</v>
      </c>
      <c r="G9" s="71">
        <v>6341</v>
      </c>
      <c r="H9" s="71">
        <v>6179</v>
      </c>
      <c r="I9" s="71">
        <v>6009</v>
      </c>
      <c r="J9" s="71">
        <v>7872</v>
      </c>
      <c r="N9" s="24"/>
    </row>
    <row r="10" spans="1:14" s="6" customFormat="1" ht="18" customHeight="1">
      <c r="A10" s="70" t="s">
        <v>148</v>
      </c>
      <c r="B10" s="72">
        <v>5751</v>
      </c>
      <c r="C10" s="72">
        <v>6456</v>
      </c>
      <c r="D10" s="72">
        <v>6206</v>
      </c>
      <c r="E10" s="72">
        <v>6516</v>
      </c>
      <c r="F10" s="72">
        <v>7003</v>
      </c>
      <c r="G10" s="72">
        <v>6223</v>
      </c>
      <c r="H10" s="72">
        <v>6515</v>
      </c>
      <c r="I10" s="72">
        <v>6975</v>
      </c>
      <c r="J10" s="72">
        <v>6964</v>
      </c>
    </row>
    <row r="11" spans="1:14" s="6" customFormat="1" ht="18" customHeight="1">
      <c r="A11" s="70" t="s">
        <v>149</v>
      </c>
      <c r="B11" s="71">
        <v>5747</v>
      </c>
      <c r="C11" s="71">
        <v>6813</v>
      </c>
      <c r="D11" s="71">
        <v>6028</v>
      </c>
      <c r="E11" s="71">
        <v>6923</v>
      </c>
      <c r="F11" s="71">
        <v>5614</v>
      </c>
      <c r="G11" s="71">
        <v>7420</v>
      </c>
      <c r="H11" s="71">
        <v>7519</v>
      </c>
      <c r="I11" s="71">
        <v>7035</v>
      </c>
      <c r="J11" s="71">
        <v>7779</v>
      </c>
    </row>
    <row r="12" spans="1:14" s="6" customFormat="1" ht="18" customHeight="1">
      <c r="A12" s="70" t="s">
        <v>150</v>
      </c>
      <c r="B12" s="72">
        <v>4978</v>
      </c>
      <c r="C12" s="72">
        <v>6094</v>
      </c>
      <c r="D12" s="72">
        <v>5849</v>
      </c>
      <c r="E12" s="72">
        <v>6148</v>
      </c>
      <c r="F12" s="72">
        <v>6947</v>
      </c>
      <c r="G12" s="72">
        <v>8155</v>
      </c>
      <c r="H12" s="72">
        <v>7276</v>
      </c>
      <c r="I12" s="72">
        <v>7054</v>
      </c>
      <c r="J12" s="72">
        <v>7016</v>
      </c>
    </row>
    <row r="13" spans="1:14" s="6" customFormat="1" ht="18" customHeight="1">
      <c r="A13" s="70" t="s">
        <v>151</v>
      </c>
      <c r="B13" s="71">
        <v>5837</v>
      </c>
      <c r="C13" s="71">
        <v>7004</v>
      </c>
      <c r="D13" s="71">
        <v>7157</v>
      </c>
      <c r="E13" s="71">
        <v>7015</v>
      </c>
      <c r="F13" s="71">
        <v>7157</v>
      </c>
      <c r="G13" s="71">
        <v>8985</v>
      </c>
      <c r="H13" s="71">
        <v>8547</v>
      </c>
      <c r="I13" s="71">
        <v>7480</v>
      </c>
      <c r="J13" s="71">
        <v>9356</v>
      </c>
    </row>
    <row r="14" spans="1:14" s="6" customFormat="1" ht="18" customHeight="1">
      <c r="A14" s="70" t="s">
        <v>152</v>
      </c>
      <c r="B14" s="72">
        <v>4293</v>
      </c>
      <c r="C14" s="72">
        <v>6187</v>
      </c>
      <c r="D14" s="72">
        <v>6781</v>
      </c>
      <c r="E14" s="72">
        <v>7514</v>
      </c>
      <c r="F14" s="72">
        <v>7424</v>
      </c>
      <c r="G14" s="72">
        <v>7764</v>
      </c>
      <c r="H14" s="72">
        <v>10242</v>
      </c>
      <c r="I14" s="72">
        <v>8312</v>
      </c>
      <c r="J14" s="72">
        <v>9499</v>
      </c>
    </row>
    <row r="15" spans="1:14" s="6" customFormat="1" ht="18" customHeight="1">
      <c r="A15" s="70" t="s">
        <v>153</v>
      </c>
      <c r="B15" s="71">
        <v>5380</v>
      </c>
      <c r="C15" s="71">
        <v>6135</v>
      </c>
      <c r="D15" s="71">
        <v>6113</v>
      </c>
      <c r="E15" s="71">
        <v>5909</v>
      </c>
      <c r="F15" s="71">
        <v>6364</v>
      </c>
      <c r="G15" s="71">
        <v>7592</v>
      </c>
      <c r="H15" s="71">
        <v>12812</v>
      </c>
      <c r="I15" s="71">
        <v>8285</v>
      </c>
      <c r="J15" s="71">
        <v>6998</v>
      </c>
    </row>
    <row r="16" spans="1:14" s="6" customFormat="1" ht="18" customHeight="1">
      <c r="A16" s="70" t="s">
        <v>154</v>
      </c>
      <c r="B16" s="282">
        <v>5038</v>
      </c>
      <c r="C16" s="72">
        <v>5747</v>
      </c>
      <c r="D16" s="72">
        <v>6016</v>
      </c>
      <c r="E16" s="72">
        <v>6435</v>
      </c>
      <c r="F16" s="72">
        <v>6768</v>
      </c>
      <c r="G16" s="72">
        <v>6401</v>
      </c>
      <c r="H16" s="72">
        <v>9255</v>
      </c>
      <c r="I16" s="72">
        <v>9663</v>
      </c>
      <c r="J16" s="72">
        <v>7395</v>
      </c>
    </row>
    <row r="17" spans="1:11" s="6" customFormat="1" ht="18" customHeight="1">
      <c r="A17" s="70" t="s">
        <v>155</v>
      </c>
      <c r="B17" s="71">
        <v>6001</v>
      </c>
      <c r="C17" s="71">
        <v>6057</v>
      </c>
      <c r="D17" s="71">
        <v>5861</v>
      </c>
      <c r="E17" s="71">
        <v>5861</v>
      </c>
      <c r="F17" s="71">
        <v>6493</v>
      </c>
      <c r="G17" s="71">
        <v>7233</v>
      </c>
      <c r="H17" s="71">
        <v>10497</v>
      </c>
      <c r="I17" s="71">
        <v>8346</v>
      </c>
      <c r="J17" s="71">
        <v>6598</v>
      </c>
    </row>
    <row r="18" spans="1:11" s="6" customFormat="1" ht="18" customHeight="1">
      <c r="A18" s="70" t="s">
        <v>156</v>
      </c>
      <c r="B18" s="72">
        <v>6164</v>
      </c>
      <c r="C18" s="72">
        <v>5928</v>
      </c>
      <c r="D18" s="72">
        <v>4621</v>
      </c>
      <c r="E18" s="72">
        <v>7568</v>
      </c>
      <c r="F18" s="72">
        <v>6751</v>
      </c>
      <c r="G18" s="72">
        <v>7542</v>
      </c>
      <c r="H18" s="72">
        <v>7527</v>
      </c>
      <c r="I18" s="72">
        <v>7591</v>
      </c>
      <c r="J18" s="72">
        <v>7796</v>
      </c>
    </row>
    <row r="19" spans="1:11" s="6" customFormat="1" ht="18" customHeight="1">
      <c r="A19" s="70" t="s">
        <v>157</v>
      </c>
      <c r="B19" s="71">
        <v>5162</v>
      </c>
      <c r="C19" s="71">
        <v>5541</v>
      </c>
      <c r="D19" s="71">
        <v>7401</v>
      </c>
      <c r="E19" s="71">
        <v>6113</v>
      </c>
      <c r="F19" s="71">
        <v>6156</v>
      </c>
      <c r="G19" s="71">
        <v>7173</v>
      </c>
      <c r="H19" s="71">
        <v>9970</v>
      </c>
      <c r="I19" s="71">
        <v>6535</v>
      </c>
      <c r="J19" s="71">
        <v>6607</v>
      </c>
    </row>
    <row r="20" spans="1:11" s="6" customFormat="1" ht="18" customHeight="1" thickBot="1">
      <c r="A20" s="73" t="s">
        <v>158</v>
      </c>
      <c r="B20" s="74">
        <v>6408</v>
      </c>
      <c r="C20" s="74">
        <v>4409</v>
      </c>
      <c r="D20" s="74">
        <v>4356</v>
      </c>
      <c r="E20" s="74">
        <v>5033</v>
      </c>
      <c r="F20" s="74">
        <v>6176</v>
      </c>
      <c r="G20" s="75">
        <v>5421</v>
      </c>
      <c r="H20" s="75">
        <v>7667</v>
      </c>
      <c r="I20" s="75">
        <v>8281</v>
      </c>
      <c r="J20" s="75">
        <v>7114</v>
      </c>
    </row>
    <row r="21" spans="1:11" s="6" customFormat="1" ht="18" customHeight="1" thickBot="1">
      <c r="A21" s="76" t="s">
        <v>145</v>
      </c>
      <c r="B21" s="77">
        <f t="shared" ref="B21:I21" si="0">SUM(B9:B20)</f>
        <v>65138</v>
      </c>
      <c r="C21" s="78">
        <f t="shared" si="0"/>
        <v>69596</v>
      </c>
      <c r="D21" s="78">
        <f t="shared" si="0"/>
        <v>71874</v>
      </c>
      <c r="E21" s="78">
        <f t="shared" si="0"/>
        <v>74176</v>
      </c>
      <c r="F21" s="78">
        <f t="shared" si="0"/>
        <v>78347</v>
      </c>
      <c r="G21" s="78">
        <f>SUM(G9:G20)</f>
        <v>86250</v>
      </c>
      <c r="H21" s="78">
        <f t="shared" ref="H21" si="1">SUM(H9:H20)</f>
        <v>104006</v>
      </c>
      <c r="I21" s="78">
        <f t="shared" si="0"/>
        <v>91566</v>
      </c>
      <c r="J21" s="78">
        <f t="shared" ref="J21" si="2">SUM(J9:J20)</f>
        <v>90994</v>
      </c>
      <c r="K21" s="6" t="s">
        <v>126</v>
      </c>
    </row>
    <row r="22" spans="1:11" s="6" customFormat="1" ht="12.95"/>
    <row r="23" spans="1:11" s="6" customFormat="1" ht="12.95"/>
    <row r="24" spans="1:11" s="6" customFormat="1" ht="12.95">
      <c r="A24" s="18" t="s">
        <v>127</v>
      </c>
    </row>
    <row r="25" spans="1:11" s="6" customFormat="1" ht="12.95"/>
    <row r="26" spans="1:11" s="6" customFormat="1" ht="12.95"/>
    <row r="27" spans="1:11" s="6" customFormat="1" ht="12.95"/>
    <row r="28" spans="1:11" s="6" customFormat="1" ht="12.95"/>
    <row r="29" spans="1:11" s="6" customFormat="1" ht="12.95"/>
    <row r="30" spans="1:11" s="6" customFormat="1" ht="12.95"/>
    <row r="31" spans="1:11" s="6" customFormat="1" ht="12.95"/>
    <row r="32" spans="1:11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</sheetData>
  <sheetProtection selectLockedCells="1" selectUnlockedCells="1"/>
  <mergeCells count="1">
    <mergeCell ref="A3:I3"/>
  </mergeCells>
  <conditionalFormatting sqref="A5">
    <cfRule type="duplicateValues" dxfId="32" priority="1"/>
  </conditionalFormatting>
  <conditionalFormatting sqref="A4:C4 B5:C5">
    <cfRule type="duplicateValues" dxfId="31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A952-F738-1246-B1B7-2BA2FA0A0903}">
  <dimension ref="A1:N43"/>
  <sheetViews>
    <sheetView showGridLines="0" topLeftCell="A29" zoomScale="77" zoomScaleNormal="77" workbookViewId="0">
      <selection activeCell="A3" sqref="A3:I3"/>
    </sheetView>
  </sheetViews>
  <sheetFormatPr defaultColWidth="11.42578125" defaultRowHeight="15"/>
  <cols>
    <col min="1" max="1" width="24.7109375" style="14" customWidth="1"/>
    <col min="2" max="10" width="15.42578125" style="14" customWidth="1"/>
    <col min="11" max="16384" width="11.42578125" style="14"/>
  </cols>
  <sheetData>
    <row r="1" spans="1:14" s="4" customFormat="1" ht="59.25" customHeight="1">
      <c r="N1" s="24"/>
    </row>
    <row r="2" spans="1:14" s="5" customFormat="1" ht="3.75" customHeight="1">
      <c r="N2" s="24"/>
    </row>
    <row r="3" spans="1:14" ht="28.5" customHeight="1">
      <c r="A3" s="305" t="s">
        <v>44</v>
      </c>
      <c r="B3" s="305"/>
      <c r="C3" s="305"/>
      <c r="D3" s="305"/>
      <c r="E3" s="305"/>
      <c r="F3" s="305"/>
      <c r="G3" s="305"/>
      <c r="H3" s="305"/>
      <c r="I3" s="305"/>
      <c r="J3" s="165"/>
      <c r="N3" s="24" t="s">
        <v>126</v>
      </c>
    </row>
    <row r="4" spans="1:14">
      <c r="A4" s="314" t="s">
        <v>159</v>
      </c>
      <c r="B4" s="314"/>
      <c r="C4" s="314"/>
      <c r="D4" s="314"/>
      <c r="E4" s="314"/>
      <c r="F4" s="314"/>
      <c r="G4" s="314"/>
      <c r="H4" s="314"/>
      <c r="I4" s="314"/>
      <c r="J4" s="314"/>
    </row>
    <row r="5" spans="1:14">
      <c r="A5" s="314" t="s">
        <v>160</v>
      </c>
      <c r="B5" s="314"/>
      <c r="C5" s="314"/>
      <c r="D5" s="314"/>
      <c r="E5" s="314"/>
      <c r="F5" s="314"/>
      <c r="G5" s="314"/>
      <c r="H5" s="314"/>
      <c r="I5" s="314"/>
      <c r="J5" s="314"/>
    </row>
    <row r="7" spans="1:14" s="6" customFormat="1" ht="18" customHeight="1">
      <c r="A7" s="64"/>
      <c r="B7" s="313" t="s">
        <v>133</v>
      </c>
      <c r="C7" s="313"/>
      <c r="D7" s="313"/>
      <c r="E7" s="313"/>
      <c r="F7" s="313"/>
      <c r="G7" s="313"/>
      <c r="H7" s="313"/>
      <c r="I7" s="313"/>
      <c r="J7" s="215"/>
    </row>
    <row r="8" spans="1:14" s="6" customFormat="1" ht="18" customHeight="1">
      <c r="A8" s="48" t="s">
        <v>161</v>
      </c>
      <c r="B8" s="48">
        <v>2014</v>
      </c>
      <c r="C8" s="48">
        <v>2015</v>
      </c>
      <c r="D8" s="48">
        <v>2016</v>
      </c>
      <c r="E8" s="48">
        <v>2017</v>
      </c>
      <c r="F8" s="48">
        <v>2018</v>
      </c>
      <c r="G8" s="48">
        <v>2019</v>
      </c>
      <c r="H8" s="48">
        <v>2020</v>
      </c>
      <c r="I8" s="48">
        <v>2021</v>
      </c>
      <c r="J8" s="48">
        <v>2022</v>
      </c>
    </row>
    <row r="9" spans="1:14" s="6" customFormat="1" ht="18" customHeight="1">
      <c r="A9" s="79" t="s">
        <v>162</v>
      </c>
      <c r="B9" s="79">
        <v>27</v>
      </c>
      <c r="C9" s="79">
        <v>39</v>
      </c>
      <c r="D9" s="79">
        <v>18</v>
      </c>
      <c r="E9" s="79">
        <v>18</v>
      </c>
      <c r="F9" s="79">
        <v>21</v>
      </c>
      <c r="G9" s="79">
        <v>19</v>
      </c>
      <c r="H9" s="79">
        <v>28</v>
      </c>
      <c r="I9" s="79">
        <v>10</v>
      </c>
      <c r="J9" s="79">
        <v>19</v>
      </c>
    </row>
    <row r="10" spans="1:14" s="6" customFormat="1" ht="18" customHeight="1">
      <c r="A10" s="79" t="s">
        <v>83</v>
      </c>
      <c r="B10" s="79">
        <v>8244</v>
      </c>
      <c r="C10" s="79">
        <v>9599</v>
      </c>
      <c r="D10" s="79">
        <v>9419</v>
      </c>
      <c r="E10" s="79">
        <v>10813</v>
      </c>
      <c r="F10" s="79">
        <v>11026</v>
      </c>
      <c r="G10" s="79">
        <v>11830</v>
      </c>
      <c r="H10" s="79">
        <v>14298</v>
      </c>
      <c r="I10" s="79">
        <v>13740</v>
      </c>
      <c r="J10" s="79">
        <v>15323</v>
      </c>
    </row>
    <row r="11" spans="1:14" s="6" customFormat="1" ht="18" customHeight="1">
      <c r="A11" s="79" t="s">
        <v>163</v>
      </c>
      <c r="B11" s="79">
        <v>27</v>
      </c>
      <c r="C11" s="79">
        <v>85</v>
      </c>
      <c r="D11" s="79">
        <v>98</v>
      </c>
      <c r="E11" s="79">
        <v>62</v>
      </c>
      <c r="F11" s="79">
        <v>151</v>
      </c>
      <c r="G11" s="79">
        <v>141</v>
      </c>
      <c r="H11" s="79">
        <v>426</v>
      </c>
      <c r="I11" s="79">
        <v>84</v>
      </c>
      <c r="J11" s="79">
        <v>181</v>
      </c>
    </row>
    <row r="12" spans="1:14" s="6" customFormat="1" ht="18" customHeight="1">
      <c r="A12" s="79" t="s">
        <v>84</v>
      </c>
      <c r="B12" s="79">
        <v>2220</v>
      </c>
      <c r="C12" s="79">
        <v>2989</v>
      </c>
      <c r="D12" s="79">
        <v>2576</v>
      </c>
      <c r="E12" s="79">
        <v>3103</v>
      </c>
      <c r="F12" s="79">
        <v>3654</v>
      </c>
      <c r="G12" s="79">
        <v>4751</v>
      </c>
      <c r="H12" s="79">
        <v>6850</v>
      </c>
      <c r="I12" s="79">
        <v>4595</v>
      </c>
      <c r="J12" s="79">
        <v>4101</v>
      </c>
    </row>
    <row r="13" spans="1:14" s="6" customFormat="1" ht="18" customHeight="1">
      <c r="A13" s="79" t="s">
        <v>86</v>
      </c>
      <c r="B13" s="80">
        <v>1641</v>
      </c>
      <c r="C13" s="79">
        <v>1914</v>
      </c>
      <c r="D13" s="79">
        <v>1928</v>
      </c>
      <c r="E13" s="79">
        <v>2685</v>
      </c>
      <c r="F13" s="79">
        <v>2449</v>
      </c>
      <c r="G13" s="79">
        <v>2790</v>
      </c>
      <c r="H13" s="79">
        <v>3181</v>
      </c>
      <c r="I13" s="79">
        <v>3101</v>
      </c>
      <c r="J13" s="79">
        <v>3362</v>
      </c>
    </row>
    <row r="14" spans="1:14" s="6" customFormat="1" ht="18" customHeight="1">
      <c r="A14" s="79" t="s">
        <v>87</v>
      </c>
      <c r="B14" s="80">
        <v>1404</v>
      </c>
      <c r="C14" s="79">
        <v>1825</v>
      </c>
      <c r="D14" s="79">
        <v>1182</v>
      </c>
      <c r="E14" s="79">
        <v>1378</v>
      </c>
      <c r="F14" s="79">
        <v>1157</v>
      </c>
      <c r="G14" s="79">
        <v>1132</v>
      </c>
      <c r="H14" s="79">
        <v>1478</v>
      </c>
      <c r="I14" s="79">
        <v>1336</v>
      </c>
      <c r="J14" s="79">
        <v>1238</v>
      </c>
    </row>
    <row r="15" spans="1:14" s="6" customFormat="1" ht="18" customHeight="1">
      <c r="A15" s="79" t="s">
        <v>88</v>
      </c>
      <c r="B15" s="80">
        <v>912</v>
      </c>
      <c r="C15" s="79">
        <v>763</v>
      </c>
      <c r="D15" s="79">
        <v>796</v>
      </c>
      <c r="E15" s="79">
        <v>996</v>
      </c>
      <c r="F15" s="79">
        <v>1596</v>
      </c>
      <c r="G15" s="79">
        <v>1107</v>
      </c>
      <c r="H15" s="79">
        <v>1268</v>
      </c>
      <c r="I15" s="79">
        <v>923</v>
      </c>
      <c r="J15" s="79">
        <v>974</v>
      </c>
    </row>
    <row r="16" spans="1:14" s="6" customFormat="1" ht="18" customHeight="1">
      <c r="A16" s="79" t="s">
        <v>164</v>
      </c>
      <c r="B16" s="80">
        <v>145</v>
      </c>
      <c r="C16" s="79">
        <v>138</v>
      </c>
      <c r="D16" s="79">
        <v>133</v>
      </c>
      <c r="E16" s="79">
        <v>248</v>
      </c>
      <c r="F16" s="79">
        <v>304</v>
      </c>
      <c r="G16" s="79">
        <v>295</v>
      </c>
      <c r="H16" s="79">
        <v>255</v>
      </c>
      <c r="I16" s="79">
        <v>237</v>
      </c>
      <c r="J16" s="79">
        <v>222</v>
      </c>
    </row>
    <row r="17" spans="1:10" s="6" customFormat="1" ht="18" customHeight="1">
      <c r="A17" s="79" t="s">
        <v>89</v>
      </c>
      <c r="B17" s="80">
        <v>157</v>
      </c>
      <c r="C17" s="79">
        <v>210</v>
      </c>
      <c r="D17" s="79">
        <v>397</v>
      </c>
      <c r="E17" s="79">
        <v>268</v>
      </c>
      <c r="F17" s="79">
        <v>278</v>
      </c>
      <c r="G17" s="79">
        <v>216</v>
      </c>
      <c r="H17" s="79">
        <v>264</v>
      </c>
      <c r="I17" s="79">
        <v>277</v>
      </c>
      <c r="J17" s="79">
        <v>293</v>
      </c>
    </row>
    <row r="18" spans="1:10" s="6" customFormat="1" ht="18" customHeight="1">
      <c r="A18" s="79" t="s">
        <v>165</v>
      </c>
      <c r="B18" s="80">
        <v>498</v>
      </c>
      <c r="C18" s="79">
        <v>473</v>
      </c>
      <c r="D18" s="79">
        <v>432</v>
      </c>
      <c r="E18" s="79">
        <v>582</v>
      </c>
      <c r="F18" s="79">
        <v>553</v>
      </c>
      <c r="G18" s="79">
        <v>541</v>
      </c>
      <c r="H18" s="79">
        <v>793</v>
      </c>
      <c r="I18" s="79">
        <v>689</v>
      </c>
      <c r="J18" s="79">
        <v>671</v>
      </c>
    </row>
    <row r="19" spans="1:10" s="6" customFormat="1" ht="18" customHeight="1">
      <c r="A19" s="79" t="s">
        <v>166</v>
      </c>
      <c r="B19" s="80">
        <v>1020</v>
      </c>
      <c r="C19" s="79">
        <v>909</v>
      </c>
      <c r="D19" s="79">
        <v>1187</v>
      </c>
      <c r="E19" s="79">
        <v>1051</v>
      </c>
      <c r="F19" s="79">
        <v>1167</v>
      </c>
      <c r="G19" s="79">
        <v>2174</v>
      </c>
      <c r="H19" s="79">
        <v>1873</v>
      </c>
      <c r="I19" s="79">
        <v>1824</v>
      </c>
      <c r="J19" s="79">
        <v>1556</v>
      </c>
    </row>
    <row r="20" spans="1:10" s="6" customFormat="1" ht="18" customHeight="1">
      <c r="A20" s="79" t="s">
        <v>167</v>
      </c>
      <c r="B20" s="80">
        <v>198</v>
      </c>
      <c r="C20" s="79">
        <v>255</v>
      </c>
      <c r="D20" s="79">
        <v>283</v>
      </c>
      <c r="E20" s="79">
        <v>162</v>
      </c>
      <c r="F20" s="79">
        <v>308</v>
      </c>
      <c r="G20" s="79">
        <v>260</v>
      </c>
      <c r="H20" s="79">
        <v>381</v>
      </c>
      <c r="I20" s="79">
        <v>272</v>
      </c>
      <c r="J20" s="79">
        <v>361</v>
      </c>
    </row>
    <row r="21" spans="1:10" s="6" customFormat="1" ht="18" customHeight="1">
      <c r="A21" s="79" t="s">
        <v>90</v>
      </c>
      <c r="B21" s="80">
        <v>734</v>
      </c>
      <c r="C21" s="79">
        <v>764</v>
      </c>
      <c r="D21" s="79">
        <v>696</v>
      </c>
      <c r="E21" s="79">
        <v>457</v>
      </c>
      <c r="F21" s="79">
        <v>858</v>
      </c>
      <c r="G21" s="79">
        <v>1023</v>
      </c>
      <c r="H21" s="79">
        <v>973</v>
      </c>
      <c r="I21" s="79">
        <v>1123</v>
      </c>
      <c r="J21" s="79">
        <v>953</v>
      </c>
    </row>
    <row r="22" spans="1:10" s="6" customFormat="1" ht="18" customHeight="1">
      <c r="A22" s="79" t="s">
        <v>91</v>
      </c>
      <c r="B22" s="80">
        <v>31493</v>
      </c>
      <c r="C22" s="79">
        <v>31593</v>
      </c>
      <c r="D22" s="79">
        <v>35760</v>
      </c>
      <c r="E22" s="79">
        <v>34159</v>
      </c>
      <c r="F22" s="79">
        <v>37032</v>
      </c>
      <c r="G22" s="79">
        <v>39515</v>
      </c>
      <c r="H22" s="79">
        <v>46445</v>
      </c>
      <c r="I22" s="79">
        <v>39876</v>
      </c>
      <c r="J22" s="79">
        <v>38821</v>
      </c>
    </row>
    <row r="23" spans="1:10" s="6" customFormat="1" ht="18" customHeight="1">
      <c r="A23" s="79" t="s">
        <v>168</v>
      </c>
      <c r="B23" s="80">
        <v>202</v>
      </c>
      <c r="C23" s="79">
        <v>313</v>
      </c>
      <c r="D23" s="79">
        <v>207</v>
      </c>
      <c r="E23" s="79">
        <v>282</v>
      </c>
      <c r="F23" s="79">
        <v>391</v>
      </c>
      <c r="G23" s="79">
        <v>220</v>
      </c>
      <c r="H23" s="79">
        <v>376</v>
      </c>
      <c r="I23" s="79">
        <v>511</v>
      </c>
      <c r="J23" s="79">
        <v>423</v>
      </c>
    </row>
    <row r="24" spans="1:10" s="6" customFormat="1" ht="18" customHeight="1">
      <c r="A24" s="79" t="s">
        <v>169</v>
      </c>
      <c r="B24" s="80">
        <v>17</v>
      </c>
      <c r="C24" s="79">
        <v>11</v>
      </c>
      <c r="D24" s="79">
        <v>18</v>
      </c>
      <c r="E24" s="79">
        <v>9</v>
      </c>
      <c r="F24" s="79">
        <v>26</v>
      </c>
      <c r="G24" s="79">
        <v>33</v>
      </c>
      <c r="H24" s="79">
        <v>79</v>
      </c>
      <c r="I24" s="79">
        <v>121</v>
      </c>
      <c r="J24" s="79">
        <v>82</v>
      </c>
    </row>
    <row r="25" spans="1:10" s="6" customFormat="1" ht="18" customHeight="1">
      <c r="A25" s="79" t="s">
        <v>170</v>
      </c>
      <c r="B25" s="80">
        <v>520</v>
      </c>
      <c r="C25" s="79">
        <v>474</v>
      </c>
      <c r="D25" s="79">
        <v>751</v>
      </c>
      <c r="E25" s="79">
        <v>575</v>
      </c>
      <c r="F25" s="79">
        <v>585</v>
      </c>
      <c r="G25" s="79">
        <v>776</v>
      </c>
      <c r="H25" s="79">
        <v>840</v>
      </c>
      <c r="I25" s="79">
        <v>760</v>
      </c>
      <c r="J25" s="79">
        <v>799</v>
      </c>
    </row>
    <row r="26" spans="1:10" s="6" customFormat="1" ht="18" customHeight="1">
      <c r="A26" s="79" t="s">
        <v>93</v>
      </c>
      <c r="B26" s="80">
        <v>1050</v>
      </c>
      <c r="C26" s="79">
        <v>1207</v>
      </c>
      <c r="D26" s="79">
        <v>973</v>
      </c>
      <c r="E26" s="79">
        <v>856</v>
      </c>
      <c r="F26" s="79">
        <v>899</v>
      </c>
      <c r="G26" s="79">
        <v>1162</v>
      </c>
      <c r="H26" s="79">
        <v>1290</v>
      </c>
      <c r="I26" s="79">
        <v>1293</v>
      </c>
      <c r="J26" s="79">
        <v>1049</v>
      </c>
    </row>
    <row r="27" spans="1:10" s="6" customFormat="1" ht="18" customHeight="1">
      <c r="A27" s="79" t="s">
        <v>94</v>
      </c>
      <c r="B27" s="80">
        <v>1109</v>
      </c>
      <c r="C27" s="79">
        <v>1139</v>
      </c>
      <c r="D27" s="79">
        <v>830</v>
      </c>
      <c r="E27" s="79">
        <v>695</v>
      </c>
      <c r="F27" s="79">
        <v>1007</v>
      </c>
      <c r="G27" s="79">
        <v>851</v>
      </c>
      <c r="H27" s="79">
        <v>1455</v>
      </c>
      <c r="I27" s="79">
        <v>993</v>
      </c>
      <c r="J27" s="79">
        <v>1167</v>
      </c>
    </row>
    <row r="28" spans="1:10" s="6" customFormat="1" ht="18" customHeight="1">
      <c r="A28" s="79" t="s">
        <v>95</v>
      </c>
      <c r="B28" s="80">
        <v>569</v>
      </c>
      <c r="C28" s="79">
        <v>946</v>
      </c>
      <c r="D28" s="79">
        <v>915</v>
      </c>
      <c r="E28" s="79">
        <v>1028</v>
      </c>
      <c r="F28" s="79">
        <v>808</v>
      </c>
      <c r="G28" s="79">
        <v>720</v>
      </c>
      <c r="H28" s="79">
        <v>1012</v>
      </c>
      <c r="I28" s="79">
        <v>1164</v>
      </c>
      <c r="J28" s="79">
        <v>1199</v>
      </c>
    </row>
    <row r="29" spans="1:10" s="6" customFormat="1" ht="18" customHeight="1">
      <c r="A29" s="79" t="s">
        <v>96</v>
      </c>
      <c r="B29" s="80">
        <v>742</v>
      </c>
      <c r="C29" s="79">
        <v>803</v>
      </c>
      <c r="D29" s="79">
        <v>832</v>
      </c>
      <c r="E29" s="79">
        <v>682</v>
      </c>
      <c r="F29" s="79">
        <v>904</v>
      </c>
      <c r="G29" s="79">
        <v>1161</v>
      </c>
      <c r="H29" s="79">
        <v>1375</v>
      </c>
      <c r="I29" s="79">
        <v>1690</v>
      </c>
      <c r="J29" s="79">
        <v>1379</v>
      </c>
    </row>
    <row r="30" spans="1:10" s="6" customFormat="1" ht="18" customHeight="1">
      <c r="A30" s="79" t="s">
        <v>171</v>
      </c>
      <c r="B30" s="80">
        <v>74</v>
      </c>
      <c r="C30" s="79">
        <v>84</v>
      </c>
      <c r="D30" s="79">
        <v>51</v>
      </c>
      <c r="E30" s="79">
        <v>92</v>
      </c>
      <c r="F30" s="79">
        <v>70</v>
      </c>
      <c r="G30" s="79">
        <v>84</v>
      </c>
      <c r="H30" s="79">
        <v>260</v>
      </c>
      <c r="I30" s="79">
        <v>80</v>
      </c>
      <c r="J30" s="79">
        <v>135</v>
      </c>
    </row>
    <row r="31" spans="1:10" s="6" customFormat="1" ht="18" customHeight="1">
      <c r="A31" s="79" t="s">
        <v>97</v>
      </c>
      <c r="B31" s="80">
        <v>518</v>
      </c>
      <c r="C31" s="79">
        <v>488</v>
      </c>
      <c r="D31" s="79">
        <v>562</v>
      </c>
      <c r="E31" s="79">
        <v>615</v>
      </c>
      <c r="F31" s="79">
        <v>511</v>
      </c>
      <c r="G31" s="79">
        <v>505</v>
      </c>
      <c r="H31" s="79">
        <v>814</v>
      </c>
      <c r="I31" s="79">
        <v>843</v>
      </c>
      <c r="J31" s="79">
        <v>738</v>
      </c>
    </row>
    <row r="32" spans="1:10" s="6" customFormat="1" ht="18" customHeight="1">
      <c r="A32" s="79" t="s">
        <v>172</v>
      </c>
      <c r="B32" s="80">
        <v>1002</v>
      </c>
      <c r="C32" s="79">
        <v>1169</v>
      </c>
      <c r="D32" s="79">
        <v>1045</v>
      </c>
      <c r="E32" s="79">
        <v>1381</v>
      </c>
      <c r="F32" s="79">
        <v>1263</v>
      </c>
      <c r="G32" s="79">
        <v>1769</v>
      </c>
      <c r="H32" s="79">
        <v>1929</v>
      </c>
      <c r="I32" s="79">
        <v>1296</v>
      </c>
      <c r="J32" s="79">
        <v>1355</v>
      </c>
    </row>
    <row r="33" spans="1:10" s="6" customFormat="1" ht="18" customHeight="1">
      <c r="A33" s="79" t="s">
        <v>173</v>
      </c>
      <c r="B33" s="80">
        <v>150</v>
      </c>
      <c r="C33" s="79">
        <v>176</v>
      </c>
      <c r="D33" s="79">
        <v>120</v>
      </c>
      <c r="E33" s="79">
        <v>60</v>
      </c>
      <c r="F33" s="79">
        <v>67</v>
      </c>
      <c r="G33" s="79">
        <v>128</v>
      </c>
      <c r="H33" s="79">
        <v>140</v>
      </c>
      <c r="I33" s="79">
        <v>158</v>
      </c>
      <c r="J33" s="79">
        <v>122</v>
      </c>
    </row>
    <row r="34" spans="1:10" s="6" customFormat="1" ht="18" customHeight="1">
      <c r="A34" s="79" t="s">
        <v>98</v>
      </c>
      <c r="B34" s="80">
        <v>2107</v>
      </c>
      <c r="C34" s="79">
        <v>2336</v>
      </c>
      <c r="D34" s="79">
        <v>2353</v>
      </c>
      <c r="E34" s="79">
        <v>2604</v>
      </c>
      <c r="F34" s="79">
        <v>2059</v>
      </c>
      <c r="G34" s="79">
        <v>2913</v>
      </c>
      <c r="H34" s="79">
        <v>2855</v>
      </c>
      <c r="I34" s="79">
        <v>3030</v>
      </c>
      <c r="J34" s="79">
        <v>3099</v>
      </c>
    </row>
    <row r="35" spans="1:10" s="6" customFormat="1" ht="18" customHeight="1">
      <c r="A35" s="79" t="s">
        <v>174</v>
      </c>
      <c r="B35" s="80">
        <v>560</v>
      </c>
      <c r="C35" s="79">
        <v>834</v>
      </c>
      <c r="D35" s="79">
        <v>509</v>
      </c>
      <c r="E35" s="79">
        <v>555</v>
      </c>
      <c r="F35" s="79">
        <v>476</v>
      </c>
      <c r="G35" s="79">
        <v>663</v>
      </c>
      <c r="H35" s="79">
        <v>617</v>
      </c>
      <c r="I35" s="79">
        <v>732</v>
      </c>
      <c r="J35" s="79">
        <v>704</v>
      </c>
    </row>
    <row r="36" spans="1:10" s="6" customFormat="1" ht="18" customHeight="1">
      <c r="A36" s="79" t="s">
        <v>99</v>
      </c>
      <c r="B36" s="80">
        <v>1195</v>
      </c>
      <c r="C36" s="79">
        <v>1144</v>
      </c>
      <c r="D36" s="79">
        <v>1013</v>
      </c>
      <c r="E36" s="79">
        <v>1445</v>
      </c>
      <c r="F36" s="79">
        <v>1111</v>
      </c>
      <c r="G36" s="79">
        <v>1003</v>
      </c>
      <c r="H36" s="79">
        <v>1476</v>
      </c>
      <c r="I36" s="79">
        <v>1187</v>
      </c>
      <c r="J36" s="79">
        <v>1163</v>
      </c>
    </row>
    <row r="37" spans="1:10" s="6" customFormat="1" ht="18" customHeight="1">
      <c r="A37" s="79" t="s">
        <v>100</v>
      </c>
      <c r="B37" s="80">
        <v>5780</v>
      </c>
      <c r="C37" s="79">
        <v>5955</v>
      </c>
      <c r="D37" s="79">
        <v>5703</v>
      </c>
      <c r="E37" s="79">
        <v>5908</v>
      </c>
      <c r="F37" s="79">
        <v>6217</v>
      </c>
      <c r="G37" s="79">
        <v>6753</v>
      </c>
      <c r="H37" s="79">
        <v>9097</v>
      </c>
      <c r="I37" s="79">
        <v>8000</v>
      </c>
      <c r="J37" s="79">
        <v>8036</v>
      </c>
    </row>
    <row r="38" spans="1:10" s="6" customFormat="1" ht="18" customHeight="1">
      <c r="A38" s="79" t="s">
        <v>175</v>
      </c>
      <c r="B38" s="80">
        <v>0</v>
      </c>
      <c r="C38" s="79">
        <v>1</v>
      </c>
      <c r="D38" s="79">
        <v>0</v>
      </c>
      <c r="E38" s="79">
        <v>3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</row>
    <row r="39" spans="1:10" s="6" customFormat="1" ht="18" customHeight="1">
      <c r="A39" s="79" t="s">
        <v>176</v>
      </c>
      <c r="B39" s="79">
        <v>2</v>
      </c>
      <c r="C39" s="79">
        <v>2</v>
      </c>
      <c r="D39" s="79">
        <v>3</v>
      </c>
      <c r="E39" s="79">
        <v>1</v>
      </c>
      <c r="F39" s="79">
        <v>10</v>
      </c>
      <c r="G39" s="79">
        <v>3</v>
      </c>
      <c r="H39" s="79">
        <v>0</v>
      </c>
      <c r="I39" s="79">
        <v>13</v>
      </c>
      <c r="J39" s="79">
        <v>3</v>
      </c>
    </row>
    <row r="40" spans="1:10" s="6" customFormat="1" ht="18" customHeight="1">
      <c r="A40" s="79" t="s">
        <v>177</v>
      </c>
      <c r="B40" s="79">
        <v>0</v>
      </c>
      <c r="C40" s="79">
        <v>7</v>
      </c>
      <c r="D40" s="79">
        <v>3</v>
      </c>
      <c r="E40" s="79">
        <v>5</v>
      </c>
      <c r="F40" s="81">
        <v>0</v>
      </c>
      <c r="G40" s="81">
        <v>0</v>
      </c>
      <c r="H40" s="81">
        <v>2</v>
      </c>
      <c r="I40" s="81">
        <v>11</v>
      </c>
      <c r="J40" s="81">
        <v>4</v>
      </c>
    </row>
    <row r="41" spans="1:10">
      <c r="I41" s="14" t="s">
        <v>126</v>
      </c>
    </row>
    <row r="43" spans="1:10">
      <c r="A43" s="18" t="s">
        <v>127</v>
      </c>
      <c r="B43" s="6"/>
    </row>
  </sheetData>
  <sheetProtection selectLockedCells="1" selectUnlockedCells="1"/>
  <mergeCells count="4">
    <mergeCell ref="A3:I3"/>
    <mergeCell ref="B7:I7"/>
    <mergeCell ref="A5:J5"/>
    <mergeCell ref="A4:J4"/>
  </mergeCells>
  <conditionalFormatting sqref="A4">
    <cfRule type="duplicateValues" dxfId="30" priority="2"/>
  </conditionalFormatting>
  <conditionalFormatting sqref="A5">
    <cfRule type="duplicateValues" dxfId="2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60A4-2CAC-A04B-8411-30568F69E29D}">
  <dimension ref="A1:CQ43"/>
  <sheetViews>
    <sheetView showGridLines="0" topLeftCell="A10" zoomScale="87" zoomScaleNormal="87" workbookViewId="0"/>
  </sheetViews>
  <sheetFormatPr defaultColWidth="11.42578125" defaultRowHeight="15"/>
  <cols>
    <col min="1" max="1" width="22.28515625" style="14" customWidth="1"/>
    <col min="2" max="2" width="14.85546875" style="14" customWidth="1"/>
    <col min="3" max="3" width="13.42578125" style="14" customWidth="1"/>
    <col min="4" max="4" width="12.42578125" style="14" customWidth="1"/>
    <col min="5" max="5" width="14.28515625" style="14" customWidth="1"/>
    <col min="6" max="6" width="12.7109375" style="14" customWidth="1"/>
    <col min="7" max="7" width="15.42578125" style="14" customWidth="1"/>
    <col min="8" max="10" width="11.42578125" style="14"/>
    <col min="11" max="11" width="5.28515625" style="14" customWidth="1"/>
    <col min="12" max="12" width="21.7109375" style="14" customWidth="1"/>
    <col min="13" max="13" width="14.42578125" style="14" customWidth="1"/>
    <col min="14" max="16" width="11.42578125" style="14"/>
    <col min="17" max="17" width="13.28515625" style="14" customWidth="1"/>
    <col min="18" max="18" width="14.140625" style="14" customWidth="1"/>
    <col min="19" max="19" width="11.42578125" style="14"/>
    <col min="20" max="20" width="11.42578125" style="14" customWidth="1"/>
    <col min="21" max="21" width="11.42578125" style="14"/>
    <col min="22" max="22" width="4.85546875" style="14" customWidth="1"/>
    <col min="23" max="23" width="20.42578125" style="14" customWidth="1"/>
    <col min="24" max="24" width="15.28515625" style="14" customWidth="1"/>
    <col min="25" max="27" width="11.42578125" style="14"/>
    <col min="28" max="28" width="13.42578125" style="14" customWidth="1"/>
    <col min="29" max="29" width="14" style="14" customWidth="1"/>
    <col min="30" max="32" width="11.42578125" style="14"/>
    <col min="33" max="33" width="5" style="14" customWidth="1"/>
    <col min="34" max="34" width="11.42578125" style="14"/>
    <col min="35" max="35" width="15" style="14" customWidth="1"/>
    <col min="36" max="36" width="11.42578125" style="14"/>
    <col min="37" max="37" width="13" style="14" customWidth="1"/>
    <col min="38" max="38" width="11.42578125" style="14"/>
    <col min="39" max="39" width="13" style="14" customWidth="1"/>
    <col min="40" max="40" width="13.85546875" style="14" customWidth="1"/>
    <col min="41" max="41" width="13.7109375" style="14" customWidth="1"/>
    <col min="42" max="43" width="11.42578125" style="14"/>
    <col min="44" max="44" width="5.42578125" style="14" customWidth="1"/>
    <col min="45" max="45" width="20.42578125" style="14" customWidth="1"/>
    <col min="46" max="46" width="15.28515625" style="14" customWidth="1"/>
    <col min="47" max="47" width="11.42578125" style="14"/>
    <col min="48" max="48" width="12.7109375" style="14" customWidth="1"/>
    <col min="49" max="49" width="11.42578125" style="14"/>
    <col min="50" max="50" width="14.42578125" style="14" customWidth="1"/>
    <col min="51" max="51" width="14.28515625" style="14" customWidth="1"/>
    <col min="52" max="52" width="13.42578125" style="14" customWidth="1"/>
    <col min="53" max="54" width="11.42578125" style="14"/>
    <col min="55" max="55" width="5.7109375" style="14" customWidth="1"/>
    <col min="56" max="56" width="20.42578125" style="14" customWidth="1"/>
    <col min="57" max="57" width="14.7109375" style="14" customWidth="1"/>
    <col min="58" max="58" width="13.42578125" style="14" customWidth="1"/>
    <col min="59" max="59" width="11.42578125" style="14"/>
    <col min="60" max="60" width="14.28515625" style="14" customWidth="1"/>
    <col min="61" max="61" width="11.42578125" style="14"/>
    <col min="62" max="62" width="14.140625" style="14" customWidth="1"/>
    <col min="63" max="66" width="11.42578125" style="14"/>
    <col min="67" max="67" width="21.42578125" style="14" customWidth="1"/>
    <col min="68" max="68" width="14.85546875" style="14" customWidth="1"/>
    <col min="69" max="71" width="11.42578125" style="14"/>
    <col min="72" max="72" width="13" style="14" customWidth="1"/>
    <col min="73" max="73" width="13.85546875" style="14" customWidth="1"/>
    <col min="74" max="76" width="11.42578125" style="14"/>
    <col min="77" max="77" width="19.42578125" style="14" customWidth="1"/>
    <col min="78" max="78" width="15.28515625" style="14" customWidth="1"/>
    <col min="79" max="80" width="11.42578125" style="14"/>
    <col min="81" max="81" width="13.7109375" style="14" customWidth="1"/>
    <col min="82" max="82" width="11.42578125" style="14"/>
    <col min="83" max="83" width="13.85546875" style="14" customWidth="1"/>
    <col min="84" max="86" width="11.42578125" style="14"/>
    <col min="87" max="87" width="22.85546875" style="14" customWidth="1"/>
    <col min="88" max="88" width="17.42578125" style="14" customWidth="1"/>
    <col min="89" max="89" width="14" style="14" customWidth="1"/>
    <col min="90" max="90" width="11.42578125" style="14"/>
    <col min="91" max="91" width="15" style="14" customWidth="1"/>
    <col min="92" max="92" width="11.42578125" style="14"/>
    <col min="93" max="93" width="14.28515625" style="14" customWidth="1"/>
    <col min="94" max="94" width="14.85546875" style="14" customWidth="1"/>
    <col min="95" max="95" width="14.28515625" style="14" customWidth="1"/>
    <col min="96" max="16384" width="11.42578125" style="14"/>
  </cols>
  <sheetData>
    <row r="1" spans="1:95" s="4" customFormat="1" ht="59.25" customHeight="1">
      <c r="H1" s="24"/>
    </row>
    <row r="2" spans="1:95" s="5" customFormat="1" ht="3.75" customHeight="1"/>
    <row r="3" spans="1:95" ht="28.5" customHeight="1">
      <c r="A3" s="315" t="s">
        <v>44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5"/>
      <c r="BI3" s="315"/>
      <c r="BJ3" s="315"/>
      <c r="BK3" s="315"/>
      <c r="BL3" s="315"/>
      <c r="BM3" s="315"/>
      <c r="BN3" s="315"/>
      <c r="BO3" s="315"/>
      <c r="BP3" s="315"/>
      <c r="BQ3" s="315"/>
      <c r="BR3" s="315"/>
      <c r="BS3" s="315"/>
      <c r="BT3" s="315"/>
      <c r="BU3" s="315"/>
      <c r="BV3" s="315"/>
      <c r="BW3" s="315"/>
      <c r="BX3" s="315"/>
      <c r="BY3" s="315"/>
      <c r="BZ3" s="315"/>
      <c r="CA3" s="315"/>
      <c r="CB3" s="315"/>
      <c r="CC3" s="315"/>
      <c r="CD3" s="315"/>
      <c r="CE3" s="315"/>
      <c r="CF3" s="315"/>
      <c r="CG3" s="315"/>
    </row>
    <row r="4" spans="1:95">
      <c r="A4" s="314" t="s">
        <v>178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4"/>
      <c r="BP4" s="314"/>
      <c r="BQ4" s="314"/>
      <c r="BR4" s="314"/>
      <c r="BS4" s="314"/>
      <c r="BT4" s="314"/>
      <c r="BU4" s="314"/>
      <c r="BV4" s="314"/>
      <c r="BW4" s="314"/>
      <c r="BX4" s="314"/>
      <c r="BY4" s="314"/>
      <c r="BZ4" s="314"/>
      <c r="CA4" s="314"/>
      <c r="CB4" s="314"/>
      <c r="CC4" s="314"/>
      <c r="CD4" s="314"/>
      <c r="CE4" s="314"/>
      <c r="CF4" s="314"/>
      <c r="CG4" s="314"/>
    </row>
    <row r="5" spans="1:95">
      <c r="A5" s="314" t="s">
        <v>179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314"/>
      <c r="BL5" s="314"/>
      <c r="BM5" s="314"/>
      <c r="BN5" s="314"/>
      <c r="BO5" s="314"/>
      <c r="BP5" s="314"/>
      <c r="BQ5" s="314"/>
      <c r="BR5" s="314"/>
      <c r="BS5" s="314"/>
      <c r="BT5" s="314"/>
      <c r="BU5" s="314"/>
      <c r="BV5" s="314"/>
      <c r="BW5" s="314"/>
      <c r="BX5" s="314"/>
      <c r="BY5" s="314"/>
      <c r="BZ5" s="314"/>
      <c r="CA5" s="314"/>
      <c r="CB5" s="314"/>
      <c r="CC5" s="314"/>
      <c r="CD5" s="314"/>
      <c r="CE5" s="314"/>
      <c r="CF5" s="314"/>
      <c r="CG5" s="314"/>
    </row>
    <row r="6" spans="1:95" s="6" customFormat="1" ht="18" customHeight="1">
      <c r="A6" s="316" t="s">
        <v>180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316" t="s">
        <v>181</v>
      </c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316" t="s">
        <v>182</v>
      </c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316" t="s">
        <v>183</v>
      </c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316" t="s">
        <v>184</v>
      </c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CI6" s="316" t="s">
        <v>185</v>
      </c>
      <c r="CJ6" s="82"/>
      <c r="CK6" s="82"/>
      <c r="CL6" s="82"/>
      <c r="CM6" s="82"/>
      <c r="CN6" s="82"/>
      <c r="CO6" s="82"/>
      <c r="CP6" s="82"/>
      <c r="CQ6" s="82"/>
    </row>
    <row r="7" spans="1:95" s="6" customFormat="1" ht="18" customHeight="1">
      <c r="A7" s="316"/>
      <c r="B7" s="82"/>
      <c r="C7" s="82"/>
      <c r="D7" s="82"/>
      <c r="E7" s="82"/>
      <c r="F7" s="82"/>
      <c r="G7" s="82"/>
      <c r="H7" s="82"/>
      <c r="I7" s="82"/>
      <c r="J7" s="82"/>
      <c r="K7" s="82"/>
      <c r="L7" s="316"/>
      <c r="M7" s="82"/>
      <c r="N7" s="82"/>
      <c r="O7" s="82"/>
      <c r="P7" s="82"/>
      <c r="Q7" s="82"/>
      <c r="R7" s="82"/>
      <c r="S7" s="82"/>
      <c r="T7" s="82"/>
      <c r="U7" s="82"/>
      <c r="V7" s="82"/>
      <c r="W7" s="83" t="s">
        <v>186</v>
      </c>
      <c r="X7" s="82"/>
      <c r="Y7" s="82"/>
      <c r="Z7" s="82"/>
      <c r="AA7" s="82"/>
      <c r="AB7" s="82"/>
      <c r="AC7" s="82"/>
      <c r="AD7" s="82"/>
      <c r="AE7" s="82"/>
      <c r="AF7" s="82"/>
      <c r="AG7" s="82"/>
      <c r="AH7" s="316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316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316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3" t="s">
        <v>187</v>
      </c>
      <c r="BP7" s="82"/>
      <c r="BQ7" s="82"/>
      <c r="BR7" s="82"/>
      <c r="BS7" s="82"/>
      <c r="BT7" s="82"/>
      <c r="BU7" s="82"/>
      <c r="BV7" s="82"/>
      <c r="BY7" s="84" t="s">
        <v>188</v>
      </c>
      <c r="CI7" s="316"/>
      <c r="CJ7" s="82"/>
      <c r="CK7" s="82"/>
      <c r="CL7" s="82"/>
      <c r="CM7" s="82"/>
      <c r="CN7" s="82"/>
      <c r="CO7" s="82"/>
      <c r="CP7" s="82"/>
      <c r="CQ7" s="82"/>
    </row>
    <row r="8" spans="1:95" s="6" customFormat="1" ht="25.5" customHeight="1">
      <c r="A8" s="85" t="s">
        <v>46</v>
      </c>
      <c r="B8" s="85" t="s">
        <v>189</v>
      </c>
      <c r="C8" s="85" t="s">
        <v>190</v>
      </c>
      <c r="D8" s="85" t="s">
        <v>191</v>
      </c>
      <c r="E8" s="85" t="s">
        <v>192</v>
      </c>
      <c r="F8" s="85" t="s">
        <v>193</v>
      </c>
      <c r="G8" s="85" t="s">
        <v>194</v>
      </c>
      <c r="H8" s="85" t="s">
        <v>195</v>
      </c>
      <c r="I8" s="85" t="s">
        <v>196</v>
      </c>
      <c r="J8" s="85" t="s">
        <v>197</v>
      </c>
      <c r="K8" s="82"/>
      <c r="L8" s="86" t="s">
        <v>46</v>
      </c>
      <c r="M8" s="86" t="s">
        <v>189</v>
      </c>
      <c r="N8" s="86" t="s">
        <v>193</v>
      </c>
      <c r="O8" s="86" t="s">
        <v>190</v>
      </c>
      <c r="P8" s="86" t="s">
        <v>191</v>
      </c>
      <c r="Q8" s="86" t="s">
        <v>192</v>
      </c>
      <c r="R8" s="86" t="s">
        <v>194</v>
      </c>
      <c r="S8" s="86" t="s">
        <v>195</v>
      </c>
      <c r="T8" s="86" t="s">
        <v>198</v>
      </c>
      <c r="U8" s="86" t="s">
        <v>197</v>
      </c>
      <c r="V8" s="82"/>
      <c r="W8" s="87" t="s">
        <v>46</v>
      </c>
      <c r="X8" s="87" t="s">
        <v>189</v>
      </c>
      <c r="Y8" s="87" t="s">
        <v>193</v>
      </c>
      <c r="Z8" s="87" t="s">
        <v>190</v>
      </c>
      <c r="AA8" s="87" t="s">
        <v>196</v>
      </c>
      <c r="AB8" s="87" t="s">
        <v>192</v>
      </c>
      <c r="AC8" s="87" t="s">
        <v>194</v>
      </c>
      <c r="AD8" s="87" t="s">
        <v>195</v>
      </c>
      <c r="AE8" s="87" t="s">
        <v>191</v>
      </c>
      <c r="AF8" s="87" t="s">
        <v>197</v>
      </c>
      <c r="AG8" s="82"/>
      <c r="AH8" s="87" t="s">
        <v>46</v>
      </c>
      <c r="AI8" s="87" t="s">
        <v>189</v>
      </c>
      <c r="AJ8" s="87" t="s">
        <v>199</v>
      </c>
      <c r="AK8" s="87" t="s">
        <v>200</v>
      </c>
      <c r="AL8" s="87" t="s">
        <v>201</v>
      </c>
      <c r="AM8" s="87" t="s">
        <v>202</v>
      </c>
      <c r="AN8" s="87" t="s">
        <v>203</v>
      </c>
      <c r="AO8" s="87" t="s">
        <v>204</v>
      </c>
      <c r="AP8" s="87" t="s">
        <v>205</v>
      </c>
      <c r="AQ8" s="87" t="s">
        <v>197</v>
      </c>
      <c r="AR8" s="82"/>
      <c r="AS8" s="88" t="s">
        <v>46</v>
      </c>
      <c r="AT8" s="85" t="s">
        <v>189</v>
      </c>
      <c r="AU8" s="87" t="s">
        <v>199</v>
      </c>
      <c r="AV8" s="87" t="s">
        <v>200</v>
      </c>
      <c r="AW8" s="87" t="s">
        <v>201</v>
      </c>
      <c r="AX8" s="87" t="s">
        <v>192</v>
      </c>
      <c r="AY8" s="85" t="s">
        <v>194</v>
      </c>
      <c r="AZ8" s="87" t="s">
        <v>204</v>
      </c>
      <c r="BA8" s="87" t="s">
        <v>205</v>
      </c>
      <c r="BB8" s="87" t="s">
        <v>197</v>
      </c>
      <c r="BC8" s="82"/>
      <c r="BD8" s="87" t="s">
        <v>46</v>
      </c>
      <c r="BE8" s="85" t="s">
        <v>189</v>
      </c>
      <c r="BF8" s="87" t="s">
        <v>200</v>
      </c>
      <c r="BG8" s="87" t="s">
        <v>201</v>
      </c>
      <c r="BH8" s="87" t="s">
        <v>206</v>
      </c>
      <c r="BI8" s="87" t="s">
        <v>199</v>
      </c>
      <c r="BJ8" s="85" t="s">
        <v>194</v>
      </c>
      <c r="BK8" s="87" t="s">
        <v>207</v>
      </c>
      <c r="BL8" s="87" t="s">
        <v>198</v>
      </c>
      <c r="BM8" s="87" t="s">
        <v>197</v>
      </c>
      <c r="BN8" s="82"/>
      <c r="BO8" s="87" t="s">
        <v>46</v>
      </c>
      <c r="BP8" s="46" t="s">
        <v>208</v>
      </c>
      <c r="BQ8" s="89" t="s">
        <v>199</v>
      </c>
      <c r="BR8" s="90" t="s">
        <v>200</v>
      </c>
      <c r="BS8" s="91" t="s">
        <v>201</v>
      </c>
      <c r="BT8" s="92" t="s">
        <v>192</v>
      </c>
      <c r="BU8" s="91" t="s">
        <v>209</v>
      </c>
      <c r="BV8" s="93" t="s">
        <v>210</v>
      </c>
      <c r="BW8" s="90" t="s">
        <v>198</v>
      </c>
      <c r="BY8" s="94" t="s">
        <v>46</v>
      </c>
      <c r="BZ8" s="94" t="s">
        <v>189</v>
      </c>
      <c r="CA8" s="94" t="s">
        <v>190</v>
      </c>
      <c r="CB8" s="94" t="s">
        <v>191</v>
      </c>
      <c r="CC8" s="94" t="s">
        <v>192</v>
      </c>
      <c r="CD8" s="94" t="s">
        <v>193</v>
      </c>
      <c r="CE8" s="94" t="s">
        <v>194</v>
      </c>
      <c r="CF8" s="94" t="s">
        <v>195</v>
      </c>
      <c r="CG8" s="94" t="s">
        <v>196</v>
      </c>
      <c r="CI8" s="87" t="s">
        <v>46</v>
      </c>
      <c r="CJ8" s="87" t="s">
        <v>208</v>
      </c>
      <c r="CK8" s="87" t="s">
        <v>200</v>
      </c>
      <c r="CL8" s="87" t="s">
        <v>201</v>
      </c>
      <c r="CM8" s="87" t="s">
        <v>211</v>
      </c>
      <c r="CN8" s="87" t="s">
        <v>193</v>
      </c>
      <c r="CO8" s="87" t="s">
        <v>209</v>
      </c>
      <c r="CP8" s="87" t="s">
        <v>204</v>
      </c>
      <c r="CQ8" s="87" t="s">
        <v>205</v>
      </c>
    </row>
    <row r="9" spans="1:95" s="6" customFormat="1" ht="18" customHeight="1">
      <c r="A9" s="80" t="s">
        <v>162</v>
      </c>
      <c r="B9" s="80">
        <v>4</v>
      </c>
      <c r="C9" s="80">
        <v>4</v>
      </c>
      <c r="D9" s="80">
        <v>19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27</v>
      </c>
      <c r="K9" s="82"/>
      <c r="L9" s="79" t="s">
        <v>162</v>
      </c>
      <c r="M9" s="79">
        <v>2</v>
      </c>
      <c r="N9" s="79">
        <v>4</v>
      </c>
      <c r="O9" s="79">
        <v>13</v>
      </c>
      <c r="P9" s="79">
        <v>20</v>
      </c>
      <c r="Q9" s="79">
        <v>0</v>
      </c>
      <c r="R9" s="79">
        <v>0</v>
      </c>
      <c r="S9" s="79">
        <v>0</v>
      </c>
      <c r="T9" s="79">
        <v>0</v>
      </c>
      <c r="U9" s="79">
        <v>39</v>
      </c>
      <c r="V9" s="82"/>
      <c r="W9" s="79" t="s">
        <v>162</v>
      </c>
      <c r="X9" s="79">
        <v>3</v>
      </c>
      <c r="Y9" s="79">
        <v>2</v>
      </c>
      <c r="Z9" s="79">
        <v>7</v>
      </c>
      <c r="AA9" s="79">
        <v>6</v>
      </c>
      <c r="AB9" s="79">
        <v>0</v>
      </c>
      <c r="AC9" s="79">
        <v>0</v>
      </c>
      <c r="AD9" s="79">
        <v>0</v>
      </c>
      <c r="AE9" s="79">
        <v>0</v>
      </c>
      <c r="AF9" s="79">
        <v>18</v>
      </c>
      <c r="AG9" s="82"/>
      <c r="AH9" s="79" t="s">
        <v>162</v>
      </c>
      <c r="AI9" s="79">
        <v>3</v>
      </c>
      <c r="AJ9" s="79">
        <v>4</v>
      </c>
      <c r="AK9" s="79">
        <v>10</v>
      </c>
      <c r="AL9" s="79">
        <v>1</v>
      </c>
      <c r="AM9" s="79">
        <v>0</v>
      </c>
      <c r="AN9" s="79">
        <v>0</v>
      </c>
      <c r="AO9" s="79">
        <v>0</v>
      </c>
      <c r="AP9" s="79">
        <v>0</v>
      </c>
      <c r="AQ9" s="79">
        <v>18</v>
      </c>
      <c r="AR9" s="82"/>
      <c r="AS9" s="79" t="s">
        <v>162</v>
      </c>
      <c r="AT9" s="79">
        <v>1</v>
      </c>
      <c r="AU9" s="79">
        <v>1</v>
      </c>
      <c r="AV9" s="79">
        <v>16</v>
      </c>
      <c r="AW9" s="79">
        <v>3</v>
      </c>
      <c r="AX9" s="79">
        <v>0</v>
      </c>
      <c r="AY9" s="79">
        <v>0</v>
      </c>
      <c r="AZ9" s="79">
        <v>0</v>
      </c>
      <c r="BA9" s="79">
        <v>0</v>
      </c>
      <c r="BB9" s="79">
        <v>21</v>
      </c>
      <c r="BC9" s="82"/>
      <c r="BD9" s="79" t="s">
        <v>162</v>
      </c>
      <c r="BE9" s="79">
        <v>1</v>
      </c>
      <c r="BF9" s="79">
        <v>11</v>
      </c>
      <c r="BG9" s="79">
        <v>7</v>
      </c>
      <c r="BH9" s="79">
        <v>0</v>
      </c>
      <c r="BI9" s="79">
        <v>0</v>
      </c>
      <c r="BJ9" s="79">
        <v>0</v>
      </c>
      <c r="BK9" s="79">
        <v>0</v>
      </c>
      <c r="BL9" s="79">
        <v>0</v>
      </c>
      <c r="BM9" s="79">
        <v>19</v>
      </c>
      <c r="BN9" s="82"/>
      <c r="BO9" s="95" t="s">
        <v>162</v>
      </c>
      <c r="BP9" s="96">
        <v>10</v>
      </c>
      <c r="BQ9" s="95">
        <v>1</v>
      </c>
      <c r="BR9" s="96">
        <v>14</v>
      </c>
      <c r="BS9" s="95">
        <v>3</v>
      </c>
      <c r="BT9" s="97">
        <v>0</v>
      </c>
      <c r="BU9" s="98">
        <v>0</v>
      </c>
      <c r="BV9" s="99">
        <v>0</v>
      </c>
      <c r="BW9" s="100">
        <v>0</v>
      </c>
      <c r="BY9" s="101" t="s">
        <v>162</v>
      </c>
      <c r="BZ9" s="102">
        <v>1</v>
      </c>
      <c r="CA9" s="102">
        <v>8</v>
      </c>
      <c r="CB9" s="102">
        <v>1</v>
      </c>
      <c r="CC9" s="102">
        <v>0</v>
      </c>
      <c r="CD9" s="102">
        <v>0</v>
      </c>
      <c r="CE9" s="102">
        <v>0</v>
      </c>
      <c r="CF9" s="102">
        <v>0</v>
      </c>
      <c r="CG9" s="102">
        <v>0</v>
      </c>
      <c r="CI9" s="79" t="s">
        <v>162</v>
      </c>
      <c r="CJ9" s="79">
        <v>4</v>
      </c>
      <c r="CK9" s="79">
        <v>13</v>
      </c>
      <c r="CL9" s="79">
        <v>2</v>
      </c>
      <c r="CM9" s="79">
        <v>0</v>
      </c>
      <c r="CN9" s="79">
        <v>0</v>
      </c>
      <c r="CO9" s="79">
        <v>0</v>
      </c>
      <c r="CP9" s="79">
        <v>0</v>
      </c>
      <c r="CQ9" s="79">
        <v>0</v>
      </c>
    </row>
    <row r="10" spans="1:95" s="6" customFormat="1" ht="18" customHeight="1">
      <c r="A10" s="80" t="s">
        <v>83</v>
      </c>
      <c r="B10" s="80">
        <v>618</v>
      </c>
      <c r="C10" s="80">
        <v>3627</v>
      </c>
      <c r="D10" s="80">
        <v>2666</v>
      </c>
      <c r="E10" s="80">
        <v>212</v>
      </c>
      <c r="F10" s="80">
        <v>769</v>
      </c>
      <c r="G10" s="80">
        <v>45</v>
      </c>
      <c r="H10" s="80">
        <v>34</v>
      </c>
      <c r="I10" s="80">
        <v>273</v>
      </c>
      <c r="J10" s="80">
        <v>8244</v>
      </c>
      <c r="K10" s="82"/>
      <c r="L10" s="79" t="s">
        <v>83</v>
      </c>
      <c r="M10" s="79">
        <v>860</v>
      </c>
      <c r="N10" s="79">
        <v>1040</v>
      </c>
      <c r="O10" s="79">
        <v>4078</v>
      </c>
      <c r="P10" s="79">
        <v>2955</v>
      </c>
      <c r="Q10" s="79">
        <v>249</v>
      </c>
      <c r="R10" s="79">
        <v>90</v>
      </c>
      <c r="S10" s="79">
        <v>46</v>
      </c>
      <c r="T10" s="79">
        <v>281</v>
      </c>
      <c r="U10" s="79">
        <v>9599</v>
      </c>
      <c r="V10" s="82"/>
      <c r="W10" s="79" t="s">
        <v>83</v>
      </c>
      <c r="X10" s="79">
        <v>1074</v>
      </c>
      <c r="Y10" s="79">
        <v>525</v>
      </c>
      <c r="Z10" s="79">
        <v>3490</v>
      </c>
      <c r="AA10" s="79">
        <v>319</v>
      </c>
      <c r="AB10" s="79">
        <v>353</v>
      </c>
      <c r="AC10" s="79">
        <v>123</v>
      </c>
      <c r="AD10" s="79">
        <v>39</v>
      </c>
      <c r="AE10" s="79">
        <v>3496</v>
      </c>
      <c r="AF10" s="79">
        <v>9419</v>
      </c>
      <c r="AG10" s="82"/>
      <c r="AH10" s="79" t="s">
        <v>83</v>
      </c>
      <c r="AI10" s="79">
        <v>1574</v>
      </c>
      <c r="AJ10" s="79">
        <v>655</v>
      </c>
      <c r="AK10" s="79">
        <v>4231</v>
      </c>
      <c r="AL10" s="79">
        <v>3627</v>
      </c>
      <c r="AM10" s="79">
        <v>253</v>
      </c>
      <c r="AN10" s="79">
        <v>62</v>
      </c>
      <c r="AO10" s="79">
        <v>64</v>
      </c>
      <c r="AP10" s="79">
        <v>347</v>
      </c>
      <c r="AQ10" s="79">
        <v>10813</v>
      </c>
      <c r="AR10" s="82"/>
      <c r="AS10" s="79" t="s">
        <v>83</v>
      </c>
      <c r="AT10" s="79">
        <v>1467</v>
      </c>
      <c r="AU10" s="79">
        <v>355</v>
      </c>
      <c r="AV10" s="79">
        <v>4606</v>
      </c>
      <c r="AW10" s="79">
        <v>3854</v>
      </c>
      <c r="AX10" s="79">
        <v>238</v>
      </c>
      <c r="AY10" s="79">
        <v>69</v>
      </c>
      <c r="AZ10" s="79">
        <v>61</v>
      </c>
      <c r="BA10" s="79">
        <v>376</v>
      </c>
      <c r="BB10" s="79">
        <v>11026</v>
      </c>
      <c r="BC10" s="82"/>
      <c r="BD10" s="79" t="s">
        <v>83</v>
      </c>
      <c r="BE10" s="79">
        <v>1566</v>
      </c>
      <c r="BF10" s="79">
        <v>4875</v>
      </c>
      <c r="BG10" s="79">
        <v>4397</v>
      </c>
      <c r="BH10" s="79">
        <v>129</v>
      </c>
      <c r="BI10" s="79">
        <v>434</v>
      </c>
      <c r="BJ10" s="79">
        <v>45</v>
      </c>
      <c r="BK10" s="79">
        <v>54</v>
      </c>
      <c r="BL10" s="79">
        <v>330</v>
      </c>
      <c r="BM10" s="79">
        <v>11830</v>
      </c>
      <c r="BN10" s="82"/>
      <c r="BO10" s="103" t="s">
        <v>83</v>
      </c>
      <c r="BP10" s="104">
        <v>2918</v>
      </c>
      <c r="BQ10" s="103">
        <v>613</v>
      </c>
      <c r="BR10" s="104">
        <v>5641</v>
      </c>
      <c r="BS10" s="103">
        <v>4434</v>
      </c>
      <c r="BT10" s="104">
        <v>196</v>
      </c>
      <c r="BU10" s="105">
        <v>99</v>
      </c>
      <c r="BV10" s="103">
        <v>50</v>
      </c>
      <c r="BW10" s="106">
        <v>347</v>
      </c>
      <c r="BY10" s="101" t="s">
        <v>83</v>
      </c>
      <c r="BZ10" s="102">
        <v>3121</v>
      </c>
      <c r="CA10" s="102">
        <v>5216</v>
      </c>
      <c r="CB10" s="102">
        <v>4129</v>
      </c>
      <c r="CC10" s="102">
        <v>233</v>
      </c>
      <c r="CD10" s="102">
        <v>533</v>
      </c>
      <c r="CE10" s="102">
        <v>133</v>
      </c>
      <c r="CF10" s="102">
        <v>46</v>
      </c>
      <c r="CG10" s="102">
        <v>329</v>
      </c>
      <c r="CI10" s="79" t="s">
        <v>83</v>
      </c>
      <c r="CJ10" s="79">
        <v>3545</v>
      </c>
      <c r="CK10" s="79">
        <v>5882</v>
      </c>
      <c r="CL10" s="79">
        <v>4261</v>
      </c>
      <c r="CM10" s="79">
        <v>244</v>
      </c>
      <c r="CN10" s="79">
        <v>879</v>
      </c>
      <c r="CO10" s="79">
        <v>140</v>
      </c>
      <c r="CP10" s="79">
        <v>38</v>
      </c>
      <c r="CQ10" s="79">
        <v>334</v>
      </c>
    </row>
    <row r="11" spans="1:95" s="6" customFormat="1" ht="18" customHeight="1">
      <c r="A11" s="80" t="s">
        <v>163</v>
      </c>
      <c r="B11" s="80">
        <v>0</v>
      </c>
      <c r="C11" s="80">
        <v>16</v>
      </c>
      <c r="D11" s="80">
        <v>9</v>
      </c>
      <c r="E11" s="80">
        <v>0</v>
      </c>
      <c r="F11" s="80">
        <v>1</v>
      </c>
      <c r="G11" s="80">
        <v>0</v>
      </c>
      <c r="H11" s="80">
        <v>0</v>
      </c>
      <c r="I11" s="80">
        <v>1</v>
      </c>
      <c r="J11" s="80">
        <v>27</v>
      </c>
      <c r="K11" s="82"/>
      <c r="L11" s="79" t="s">
        <v>163</v>
      </c>
      <c r="M11" s="79">
        <v>0</v>
      </c>
      <c r="N11" s="79">
        <v>4</v>
      </c>
      <c r="O11" s="79">
        <v>35</v>
      </c>
      <c r="P11" s="79">
        <v>41</v>
      </c>
      <c r="Q11" s="79">
        <v>0</v>
      </c>
      <c r="R11" s="79">
        <v>0</v>
      </c>
      <c r="S11" s="79">
        <v>0</v>
      </c>
      <c r="T11" s="79">
        <v>5</v>
      </c>
      <c r="U11" s="79">
        <v>85</v>
      </c>
      <c r="V11" s="82"/>
      <c r="W11" s="79" t="s">
        <v>163</v>
      </c>
      <c r="X11" s="79">
        <v>0</v>
      </c>
      <c r="Y11" s="79">
        <v>7</v>
      </c>
      <c r="Z11" s="79">
        <v>76</v>
      </c>
      <c r="AA11" s="79">
        <v>3</v>
      </c>
      <c r="AB11" s="79">
        <v>0</v>
      </c>
      <c r="AC11" s="79">
        <v>0</v>
      </c>
      <c r="AD11" s="79">
        <v>1</v>
      </c>
      <c r="AE11" s="79">
        <v>11</v>
      </c>
      <c r="AF11" s="79">
        <v>98</v>
      </c>
      <c r="AG11" s="82"/>
      <c r="AH11" s="79" t="s">
        <v>163</v>
      </c>
      <c r="AI11" s="79">
        <v>2</v>
      </c>
      <c r="AJ11" s="79">
        <v>2</v>
      </c>
      <c r="AK11" s="79">
        <v>53</v>
      </c>
      <c r="AL11" s="79">
        <v>2</v>
      </c>
      <c r="AM11" s="79">
        <v>1</v>
      </c>
      <c r="AN11" s="79">
        <v>0</v>
      </c>
      <c r="AO11" s="79">
        <v>0</v>
      </c>
      <c r="AP11" s="79">
        <v>2</v>
      </c>
      <c r="AQ11" s="79">
        <v>62</v>
      </c>
      <c r="AR11" s="82"/>
      <c r="AS11" s="79" t="s">
        <v>163</v>
      </c>
      <c r="AT11" s="79">
        <v>31</v>
      </c>
      <c r="AU11" s="79">
        <v>1</v>
      </c>
      <c r="AV11" s="79">
        <v>70</v>
      </c>
      <c r="AW11" s="79">
        <v>45</v>
      </c>
      <c r="AX11" s="79">
        <v>0</v>
      </c>
      <c r="AY11" s="79">
        <v>2</v>
      </c>
      <c r="AZ11" s="79">
        <v>0</v>
      </c>
      <c r="BA11" s="79">
        <v>2</v>
      </c>
      <c r="BB11" s="79">
        <v>151</v>
      </c>
      <c r="BC11" s="82"/>
      <c r="BD11" s="79" t="s">
        <v>163</v>
      </c>
      <c r="BE11" s="79">
        <v>11</v>
      </c>
      <c r="BF11" s="79">
        <v>75</v>
      </c>
      <c r="BG11" s="79">
        <v>32</v>
      </c>
      <c r="BH11" s="79">
        <v>0</v>
      </c>
      <c r="BI11" s="79">
        <v>19</v>
      </c>
      <c r="BJ11" s="79">
        <v>0</v>
      </c>
      <c r="BK11" s="79">
        <v>2</v>
      </c>
      <c r="BL11" s="79">
        <v>2</v>
      </c>
      <c r="BM11" s="79">
        <v>141</v>
      </c>
      <c r="BN11" s="82"/>
      <c r="BO11" s="103" t="s">
        <v>163</v>
      </c>
      <c r="BP11" s="104">
        <v>199</v>
      </c>
      <c r="BQ11" s="103">
        <v>4</v>
      </c>
      <c r="BR11" s="104">
        <v>206</v>
      </c>
      <c r="BS11" s="103">
        <v>14</v>
      </c>
      <c r="BT11" s="104">
        <v>0</v>
      </c>
      <c r="BU11" s="103">
        <v>0</v>
      </c>
      <c r="BV11" s="103">
        <v>0</v>
      </c>
      <c r="BW11" s="106">
        <v>3</v>
      </c>
      <c r="BY11" s="101" t="s">
        <v>163</v>
      </c>
      <c r="BZ11" s="102">
        <v>6</v>
      </c>
      <c r="CA11" s="102">
        <v>44</v>
      </c>
      <c r="CB11" s="102">
        <v>30</v>
      </c>
      <c r="CC11" s="102">
        <v>0</v>
      </c>
      <c r="CD11" s="102">
        <v>0</v>
      </c>
      <c r="CE11" s="102">
        <v>0</v>
      </c>
      <c r="CF11" s="102">
        <v>1</v>
      </c>
      <c r="CG11" s="102">
        <v>3</v>
      </c>
      <c r="CI11" s="79" t="s">
        <v>163</v>
      </c>
      <c r="CJ11" s="79">
        <v>12</v>
      </c>
      <c r="CK11" s="79">
        <v>35</v>
      </c>
      <c r="CL11" s="79">
        <v>23</v>
      </c>
      <c r="CM11" s="79">
        <v>0</v>
      </c>
      <c r="CN11" s="79">
        <v>2</v>
      </c>
      <c r="CO11" s="79">
        <v>107</v>
      </c>
      <c r="CP11" s="79">
        <v>0</v>
      </c>
      <c r="CQ11" s="79">
        <v>2</v>
      </c>
    </row>
    <row r="12" spans="1:95" s="6" customFormat="1" ht="18" customHeight="1">
      <c r="A12" s="80" t="s">
        <v>84</v>
      </c>
      <c r="B12" s="80">
        <v>201</v>
      </c>
      <c r="C12" s="80">
        <v>1188</v>
      </c>
      <c r="D12" s="80">
        <v>541</v>
      </c>
      <c r="E12" s="80">
        <v>0</v>
      </c>
      <c r="F12" s="80">
        <v>126</v>
      </c>
      <c r="G12" s="80">
        <v>6</v>
      </c>
      <c r="H12" s="80">
        <v>52</v>
      </c>
      <c r="I12" s="80">
        <v>106</v>
      </c>
      <c r="J12" s="80">
        <v>2220</v>
      </c>
      <c r="K12" s="82"/>
      <c r="L12" s="79" t="s">
        <v>84</v>
      </c>
      <c r="M12" s="79">
        <v>223</v>
      </c>
      <c r="N12" s="79">
        <v>188</v>
      </c>
      <c r="O12" s="79">
        <v>1785</v>
      </c>
      <c r="P12" s="79">
        <v>593</v>
      </c>
      <c r="Q12" s="79">
        <v>3</v>
      </c>
      <c r="R12" s="79">
        <v>5</v>
      </c>
      <c r="S12" s="79">
        <v>52</v>
      </c>
      <c r="T12" s="79">
        <v>140</v>
      </c>
      <c r="U12" s="79">
        <v>2989</v>
      </c>
      <c r="V12" s="82"/>
      <c r="W12" s="79" t="s">
        <v>84</v>
      </c>
      <c r="X12" s="79">
        <v>198</v>
      </c>
      <c r="Y12" s="79">
        <v>168</v>
      </c>
      <c r="Z12" s="79">
        <v>1355</v>
      </c>
      <c r="AA12" s="79">
        <v>91</v>
      </c>
      <c r="AB12" s="79">
        <v>3</v>
      </c>
      <c r="AC12" s="79">
        <v>8</v>
      </c>
      <c r="AD12" s="79">
        <v>53</v>
      </c>
      <c r="AE12" s="79">
        <v>700</v>
      </c>
      <c r="AF12" s="79">
        <v>2576</v>
      </c>
      <c r="AG12" s="82"/>
      <c r="AH12" s="79" t="s">
        <v>84</v>
      </c>
      <c r="AI12" s="79">
        <v>324</v>
      </c>
      <c r="AJ12" s="79">
        <v>134</v>
      </c>
      <c r="AK12" s="79">
        <v>1627</v>
      </c>
      <c r="AL12" s="79">
        <v>738</v>
      </c>
      <c r="AM12" s="79">
        <v>15</v>
      </c>
      <c r="AN12" s="79">
        <v>4</v>
      </c>
      <c r="AO12" s="79">
        <v>79</v>
      </c>
      <c r="AP12" s="79">
        <v>182</v>
      </c>
      <c r="AQ12" s="79">
        <v>3103</v>
      </c>
      <c r="AR12" s="82"/>
      <c r="AS12" s="79" t="s">
        <v>84</v>
      </c>
      <c r="AT12" s="79">
        <v>348</v>
      </c>
      <c r="AU12" s="79">
        <v>184</v>
      </c>
      <c r="AV12" s="79">
        <v>1756</v>
      </c>
      <c r="AW12" s="79">
        <v>1129</v>
      </c>
      <c r="AX12" s="79">
        <v>13</v>
      </c>
      <c r="AY12" s="79">
        <v>9</v>
      </c>
      <c r="AZ12" s="79">
        <v>42</v>
      </c>
      <c r="BA12" s="79">
        <v>173</v>
      </c>
      <c r="BB12" s="79">
        <v>3654</v>
      </c>
      <c r="BC12" s="82"/>
      <c r="BD12" s="79" t="s">
        <v>84</v>
      </c>
      <c r="BE12" s="79">
        <v>540</v>
      </c>
      <c r="BF12" s="79">
        <v>2517</v>
      </c>
      <c r="BG12" s="79">
        <v>1244</v>
      </c>
      <c r="BH12" s="79">
        <v>52</v>
      </c>
      <c r="BI12" s="79">
        <v>192</v>
      </c>
      <c r="BJ12" s="79">
        <v>15</v>
      </c>
      <c r="BK12" s="79">
        <v>49</v>
      </c>
      <c r="BL12" s="79">
        <v>142</v>
      </c>
      <c r="BM12" s="79">
        <v>4751</v>
      </c>
      <c r="BN12" s="82"/>
      <c r="BO12" s="103" t="s">
        <v>84</v>
      </c>
      <c r="BP12" s="104">
        <v>744</v>
      </c>
      <c r="BQ12" s="103">
        <v>159</v>
      </c>
      <c r="BR12" s="104">
        <v>3130</v>
      </c>
      <c r="BS12" s="103">
        <v>2572</v>
      </c>
      <c r="BT12" s="104">
        <v>4</v>
      </c>
      <c r="BU12" s="103">
        <v>39</v>
      </c>
      <c r="BV12" s="103">
        <v>20</v>
      </c>
      <c r="BW12" s="106">
        <v>182</v>
      </c>
      <c r="BY12" s="101" t="s">
        <v>84</v>
      </c>
      <c r="BZ12" s="102">
        <v>886</v>
      </c>
      <c r="CA12" s="102">
        <v>2288</v>
      </c>
      <c r="CB12" s="102">
        <v>1064</v>
      </c>
      <c r="CC12" s="102">
        <v>3</v>
      </c>
      <c r="CD12" s="102">
        <v>93</v>
      </c>
      <c r="CE12" s="102">
        <v>13</v>
      </c>
      <c r="CF12" s="102">
        <v>67</v>
      </c>
      <c r="CG12" s="102">
        <v>181</v>
      </c>
      <c r="CI12" s="79" t="s">
        <v>84</v>
      </c>
      <c r="CJ12" s="79">
        <v>633</v>
      </c>
      <c r="CK12" s="79">
        <v>1800</v>
      </c>
      <c r="CL12" s="79">
        <v>1200</v>
      </c>
      <c r="CM12" s="79">
        <v>49</v>
      </c>
      <c r="CN12" s="79">
        <v>233</v>
      </c>
      <c r="CO12" s="79">
        <v>22</v>
      </c>
      <c r="CP12" s="79">
        <v>44</v>
      </c>
      <c r="CQ12" s="79">
        <v>120</v>
      </c>
    </row>
    <row r="13" spans="1:95" s="6" customFormat="1" ht="18" customHeight="1">
      <c r="A13" s="80" t="s">
        <v>86</v>
      </c>
      <c r="B13" s="80">
        <v>123</v>
      </c>
      <c r="C13" s="80">
        <v>958</v>
      </c>
      <c r="D13" s="80">
        <v>441</v>
      </c>
      <c r="E13" s="80">
        <v>1</v>
      </c>
      <c r="F13" s="80">
        <v>66</v>
      </c>
      <c r="G13" s="80">
        <v>3</v>
      </c>
      <c r="H13" s="80">
        <v>1</v>
      </c>
      <c r="I13" s="80">
        <v>48</v>
      </c>
      <c r="J13" s="80">
        <v>1641</v>
      </c>
      <c r="K13" s="82"/>
      <c r="L13" s="79" t="s">
        <v>86</v>
      </c>
      <c r="M13" s="79">
        <v>149</v>
      </c>
      <c r="N13" s="79">
        <v>39</v>
      </c>
      <c r="O13" s="79">
        <v>1098</v>
      </c>
      <c r="P13" s="79">
        <v>475</v>
      </c>
      <c r="Q13" s="79">
        <v>13</v>
      </c>
      <c r="R13" s="79">
        <v>47</v>
      </c>
      <c r="S13" s="79">
        <v>7</v>
      </c>
      <c r="T13" s="79">
        <v>86</v>
      </c>
      <c r="U13" s="79">
        <v>1914</v>
      </c>
      <c r="V13" s="82"/>
      <c r="W13" s="79" t="s">
        <v>86</v>
      </c>
      <c r="X13" s="79">
        <v>193</v>
      </c>
      <c r="Y13" s="79">
        <v>134</v>
      </c>
      <c r="Z13" s="79">
        <v>1049</v>
      </c>
      <c r="AA13" s="79">
        <v>70</v>
      </c>
      <c r="AB13" s="79">
        <v>17</v>
      </c>
      <c r="AC13" s="79">
        <v>95</v>
      </c>
      <c r="AD13" s="79">
        <v>5</v>
      </c>
      <c r="AE13" s="79">
        <v>365</v>
      </c>
      <c r="AF13" s="79">
        <v>1928</v>
      </c>
      <c r="AG13" s="82"/>
      <c r="AH13" s="79" t="s">
        <v>86</v>
      </c>
      <c r="AI13" s="79">
        <v>315</v>
      </c>
      <c r="AJ13" s="79">
        <v>36</v>
      </c>
      <c r="AK13" s="79">
        <v>1274</v>
      </c>
      <c r="AL13" s="79">
        <v>833</v>
      </c>
      <c r="AM13" s="79">
        <v>22</v>
      </c>
      <c r="AN13" s="79">
        <v>126</v>
      </c>
      <c r="AO13" s="79">
        <v>4</v>
      </c>
      <c r="AP13" s="79">
        <v>75</v>
      </c>
      <c r="AQ13" s="79">
        <v>2685</v>
      </c>
      <c r="AR13" s="82"/>
      <c r="AS13" s="79" t="s">
        <v>86</v>
      </c>
      <c r="AT13" s="79">
        <v>298</v>
      </c>
      <c r="AU13" s="79">
        <v>137</v>
      </c>
      <c r="AV13" s="79">
        <v>1124</v>
      </c>
      <c r="AW13" s="79">
        <v>666</v>
      </c>
      <c r="AX13" s="79">
        <v>23</v>
      </c>
      <c r="AY13" s="79">
        <v>148</v>
      </c>
      <c r="AZ13" s="79">
        <v>0</v>
      </c>
      <c r="BA13" s="79">
        <v>53</v>
      </c>
      <c r="BB13" s="79">
        <v>2449</v>
      </c>
      <c r="BC13" s="82"/>
      <c r="BD13" s="79" t="s">
        <v>86</v>
      </c>
      <c r="BE13" s="79">
        <v>319</v>
      </c>
      <c r="BF13" s="79">
        <v>1218</v>
      </c>
      <c r="BG13" s="79">
        <v>821</v>
      </c>
      <c r="BH13" s="79">
        <v>146</v>
      </c>
      <c r="BI13" s="79">
        <v>91</v>
      </c>
      <c r="BJ13" s="79">
        <v>122</v>
      </c>
      <c r="BK13" s="79">
        <v>12</v>
      </c>
      <c r="BL13" s="79">
        <v>61</v>
      </c>
      <c r="BM13" s="79">
        <v>2790</v>
      </c>
      <c r="BN13" s="82"/>
      <c r="BO13" s="103" t="s">
        <v>86</v>
      </c>
      <c r="BP13" s="104">
        <v>494</v>
      </c>
      <c r="BQ13" s="103">
        <v>104</v>
      </c>
      <c r="BR13" s="104">
        <v>1481</v>
      </c>
      <c r="BS13" s="103">
        <v>911</v>
      </c>
      <c r="BT13" s="104">
        <v>74</v>
      </c>
      <c r="BU13" s="103">
        <v>73</v>
      </c>
      <c r="BV13" s="103">
        <v>4</v>
      </c>
      <c r="BW13" s="106">
        <v>40</v>
      </c>
      <c r="BY13" s="101" t="s">
        <v>86</v>
      </c>
      <c r="BZ13" s="102">
        <v>540</v>
      </c>
      <c r="CA13" s="102">
        <v>1390</v>
      </c>
      <c r="CB13" s="102">
        <v>830</v>
      </c>
      <c r="CC13" s="102">
        <v>83</v>
      </c>
      <c r="CD13" s="102">
        <v>166</v>
      </c>
      <c r="CE13" s="102">
        <v>60</v>
      </c>
      <c r="CF13" s="102">
        <v>3</v>
      </c>
      <c r="CG13" s="102">
        <v>29</v>
      </c>
      <c r="CI13" s="79" t="s">
        <v>86</v>
      </c>
      <c r="CJ13" s="79">
        <v>676</v>
      </c>
      <c r="CK13" s="79">
        <v>1228</v>
      </c>
      <c r="CL13" s="79">
        <v>1116</v>
      </c>
      <c r="CM13" s="79">
        <v>51</v>
      </c>
      <c r="CN13" s="79">
        <v>178</v>
      </c>
      <c r="CO13" s="79">
        <v>68</v>
      </c>
      <c r="CP13" s="79">
        <v>12</v>
      </c>
      <c r="CQ13" s="79">
        <v>33</v>
      </c>
    </row>
    <row r="14" spans="1:95" s="6" customFormat="1" ht="18" customHeight="1">
      <c r="A14" s="80" t="s">
        <v>87</v>
      </c>
      <c r="B14" s="80">
        <v>30</v>
      </c>
      <c r="C14" s="80">
        <v>673</v>
      </c>
      <c r="D14" s="80">
        <v>332</v>
      </c>
      <c r="E14" s="80">
        <v>3</v>
      </c>
      <c r="F14" s="80">
        <v>261</v>
      </c>
      <c r="G14" s="80">
        <v>15</v>
      </c>
      <c r="H14" s="80">
        <v>13</v>
      </c>
      <c r="I14" s="80">
        <v>77</v>
      </c>
      <c r="J14" s="80">
        <v>1404</v>
      </c>
      <c r="K14" s="82"/>
      <c r="L14" s="79" t="s">
        <v>87</v>
      </c>
      <c r="M14" s="79">
        <v>72</v>
      </c>
      <c r="N14" s="79">
        <v>169</v>
      </c>
      <c r="O14" s="79">
        <v>1035</v>
      </c>
      <c r="P14" s="79">
        <v>453</v>
      </c>
      <c r="Q14" s="79">
        <v>7</v>
      </c>
      <c r="R14" s="79">
        <v>12</v>
      </c>
      <c r="S14" s="79">
        <v>7</v>
      </c>
      <c r="T14" s="79">
        <v>70</v>
      </c>
      <c r="U14" s="79">
        <v>1825</v>
      </c>
      <c r="V14" s="82"/>
      <c r="W14" s="79" t="s">
        <v>87</v>
      </c>
      <c r="X14" s="79">
        <v>56</v>
      </c>
      <c r="Y14" s="79">
        <v>64</v>
      </c>
      <c r="Z14" s="79">
        <v>677</v>
      </c>
      <c r="AA14" s="79">
        <v>75</v>
      </c>
      <c r="AB14" s="79">
        <v>5</v>
      </c>
      <c r="AC14" s="79">
        <v>17</v>
      </c>
      <c r="AD14" s="79">
        <v>10</v>
      </c>
      <c r="AE14" s="79">
        <v>278</v>
      </c>
      <c r="AF14" s="79">
        <v>1182</v>
      </c>
      <c r="AG14" s="82"/>
      <c r="AH14" s="79" t="s">
        <v>87</v>
      </c>
      <c r="AI14" s="79">
        <v>191</v>
      </c>
      <c r="AJ14" s="79">
        <v>179</v>
      </c>
      <c r="AK14" s="79">
        <v>705</v>
      </c>
      <c r="AL14" s="79">
        <v>251</v>
      </c>
      <c r="AM14" s="79">
        <v>3</v>
      </c>
      <c r="AN14" s="79">
        <v>4</v>
      </c>
      <c r="AO14" s="79">
        <v>5</v>
      </c>
      <c r="AP14" s="79">
        <v>40</v>
      </c>
      <c r="AQ14" s="79">
        <v>1378</v>
      </c>
      <c r="AR14" s="82"/>
      <c r="AS14" s="79" t="s">
        <v>87</v>
      </c>
      <c r="AT14" s="79">
        <v>176</v>
      </c>
      <c r="AU14" s="79">
        <v>44</v>
      </c>
      <c r="AV14" s="79">
        <v>595</v>
      </c>
      <c r="AW14" s="79">
        <v>305</v>
      </c>
      <c r="AX14" s="79">
        <v>3</v>
      </c>
      <c r="AY14" s="79">
        <v>6</v>
      </c>
      <c r="AZ14" s="79">
        <v>3</v>
      </c>
      <c r="BA14" s="79">
        <v>25</v>
      </c>
      <c r="BB14" s="79">
        <v>1157</v>
      </c>
      <c r="BC14" s="82"/>
      <c r="BD14" s="79" t="s">
        <v>87</v>
      </c>
      <c r="BE14" s="79">
        <v>115</v>
      </c>
      <c r="BF14" s="79">
        <v>563</v>
      </c>
      <c r="BG14" s="79">
        <v>267</v>
      </c>
      <c r="BH14" s="79">
        <v>0</v>
      </c>
      <c r="BI14" s="79">
        <v>99</v>
      </c>
      <c r="BJ14" s="79">
        <v>9</v>
      </c>
      <c r="BK14" s="79">
        <v>2</v>
      </c>
      <c r="BL14" s="79">
        <v>77</v>
      </c>
      <c r="BM14" s="79">
        <v>1132</v>
      </c>
      <c r="BN14" s="82"/>
      <c r="BO14" s="103" t="s">
        <v>87</v>
      </c>
      <c r="BP14" s="104">
        <v>279</v>
      </c>
      <c r="BQ14" s="103">
        <v>59</v>
      </c>
      <c r="BR14" s="104">
        <v>777</v>
      </c>
      <c r="BS14" s="103">
        <v>235</v>
      </c>
      <c r="BT14" s="104">
        <v>3</v>
      </c>
      <c r="BU14" s="103">
        <v>5</v>
      </c>
      <c r="BV14" s="103">
        <v>49</v>
      </c>
      <c r="BW14" s="106">
        <v>71</v>
      </c>
      <c r="BY14" s="101" t="s">
        <v>87</v>
      </c>
      <c r="BZ14" s="102">
        <v>148</v>
      </c>
      <c r="CA14" s="102">
        <v>663</v>
      </c>
      <c r="CB14" s="102">
        <v>295</v>
      </c>
      <c r="CC14" s="102">
        <v>3</v>
      </c>
      <c r="CD14" s="102">
        <v>160</v>
      </c>
      <c r="CE14" s="102">
        <v>8</v>
      </c>
      <c r="CF14" s="102">
        <v>13</v>
      </c>
      <c r="CG14" s="102">
        <v>46</v>
      </c>
      <c r="CI14" s="79" t="s">
        <v>87</v>
      </c>
      <c r="CJ14" s="79">
        <v>250</v>
      </c>
      <c r="CK14" s="79">
        <v>532</v>
      </c>
      <c r="CL14" s="79">
        <v>199</v>
      </c>
      <c r="CM14" s="79">
        <v>10</v>
      </c>
      <c r="CN14" s="79">
        <v>111</v>
      </c>
      <c r="CO14" s="79">
        <v>7</v>
      </c>
      <c r="CP14" s="79">
        <v>57</v>
      </c>
      <c r="CQ14" s="79">
        <v>72</v>
      </c>
    </row>
    <row r="15" spans="1:95" s="6" customFormat="1" ht="18" customHeight="1">
      <c r="A15" s="80" t="s">
        <v>87</v>
      </c>
      <c r="B15" s="80">
        <v>0</v>
      </c>
      <c r="C15" s="80">
        <v>0</v>
      </c>
      <c r="D15" s="80">
        <v>0</v>
      </c>
      <c r="E15" s="80">
        <v>0</v>
      </c>
      <c r="F15" s="80">
        <v>1</v>
      </c>
      <c r="G15" s="80">
        <v>0</v>
      </c>
      <c r="H15" s="80">
        <v>0</v>
      </c>
      <c r="I15" s="80">
        <v>0</v>
      </c>
      <c r="J15" s="80">
        <v>1</v>
      </c>
      <c r="K15" s="82"/>
      <c r="L15" s="79" t="s">
        <v>88</v>
      </c>
      <c r="M15" s="79">
        <v>40</v>
      </c>
      <c r="N15" s="79">
        <v>10</v>
      </c>
      <c r="O15" s="79">
        <v>534</v>
      </c>
      <c r="P15" s="79">
        <v>138</v>
      </c>
      <c r="Q15" s="79">
        <v>4</v>
      </c>
      <c r="R15" s="79">
        <v>5</v>
      </c>
      <c r="S15" s="79">
        <v>7</v>
      </c>
      <c r="T15" s="79">
        <v>25</v>
      </c>
      <c r="U15" s="79">
        <v>763</v>
      </c>
      <c r="V15" s="82"/>
      <c r="W15" s="79" t="s">
        <v>88</v>
      </c>
      <c r="X15" s="79">
        <v>59</v>
      </c>
      <c r="Y15" s="79">
        <v>98</v>
      </c>
      <c r="Z15" s="79">
        <v>333</v>
      </c>
      <c r="AA15" s="79">
        <v>102</v>
      </c>
      <c r="AB15" s="79">
        <v>0</v>
      </c>
      <c r="AC15" s="79">
        <v>1</v>
      </c>
      <c r="AD15" s="79">
        <v>3</v>
      </c>
      <c r="AE15" s="79">
        <v>200</v>
      </c>
      <c r="AF15" s="79">
        <v>796</v>
      </c>
      <c r="AG15" s="82"/>
      <c r="AH15" s="79" t="s">
        <v>88</v>
      </c>
      <c r="AI15" s="79">
        <v>63</v>
      </c>
      <c r="AJ15" s="79">
        <v>51</v>
      </c>
      <c r="AK15" s="79">
        <v>497</v>
      </c>
      <c r="AL15" s="79">
        <v>245</v>
      </c>
      <c r="AM15" s="79">
        <v>13</v>
      </c>
      <c r="AN15" s="79">
        <v>5</v>
      </c>
      <c r="AO15" s="79">
        <v>17</v>
      </c>
      <c r="AP15" s="79">
        <v>105</v>
      </c>
      <c r="AQ15" s="79">
        <v>996</v>
      </c>
      <c r="AR15" s="82"/>
      <c r="AS15" s="79" t="s">
        <v>88</v>
      </c>
      <c r="AT15" s="79">
        <v>112</v>
      </c>
      <c r="AU15" s="79">
        <v>679</v>
      </c>
      <c r="AV15" s="79">
        <v>445</v>
      </c>
      <c r="AW15" s="79">
        <v>174</v>
      </c>
      <c r="AX15" s="79">
        <v>104</v>
      </c>
      <c r="AY15" s="79">
        <v>4</v>
      </c>
      <c r="AZ15" s="79">
        <v>0</v>
      </c>
      <c r="BA15" s="79">
        <v>78</v>
      </c>
      <c r="BB15" s="79">
        <v>1596</v>
      </c>
      <c r="BC15" s="82"/>
      <c r="BD15" s="79" t="s">
        <v>88</v>
      </c>
      <c r="BE15" s="79">
        <v>172</v>
      </c>
      <c r="BF15" s="79">
        <v>443</v>
      </c>
      <c r="BG15" s="79">
        <v>233</v>
      </c>
      <c r="BH15" s="79">
        <v>24</v>
      </c>
      <c r="BI15" s="79">
        <v>160</v>
      </c>
      <c r="BJ15" s="79">
        <v>2</v>
      </c>
      <c r="BK15" s="79">
        <v>5</v>
      </c>
      <c r="BL15" s="79">
        <v>68</v>
      </c>
      <c r="BM15" s="79">
        <v>1107</v>
      </c>
      <c r="BN15" s="82"/>
      <c r="BO15" s="103" t="s">
        <v>88</v>
      </c>
      <c r="BP15" s="104">
        <v>278</v>
      </c>
      <c r="BQ15" s="103">
        <v>143</v>
      </c>
      <c r="BR15" s="104">
        <v>509</v>
      </c>
      <c r="BS15" s="103">
        <v>230</v>
      </c>
      <c r="BT15" s="104">
        <v>17</v>
      </c>
      <c r="BU15" s="103">
        <v>4</v>
      </c>
      <c r="BV15" s="103">
        <v>18</v>
      </c>
      <c r="BW15" s="106">
        <v>69</v>
      </c>
      <c r="BY15" s="101" t="s">
        <v>88</v>
      </c>
      <c r="BZ15" s="102">
        <v>126</v>
      </c>
      <c r="CA15" s="102">
        <v>393</v>
      </c>
      <c r="CB15" s="102">
        <v>199</v>
      </c>
      <c r="CC15" s="102">
        <v>14</v>
      </c>
      <c r="CD15" s="102">
        <v>51</v>
      </c>
      <c r="CE15" s="102">
        <v>2</v>
      </c>
      <c r="CF15" s="102">
        <v>83</v>
      </c>
      <c r="CG15" s="102">
        <v>55</v>
      </c>
      <c r="CI15" s="79" t="s">
        <v>88</v>
      </c>
      <c r="CJ15" s="79">
        <v>112</v>
      </c>
      <c r="CK15" s="79">
        <v>432</v>
      </c>
      <c r="CL15" s="79">
        <v>323</v>
      </c>
      <c r="CM15" s="79">
        <v>0</v>
      </c>
      <c r="CN15" s="79">
        <v>30</v>
      </c>
      <c r="CO15" s="79">
        <v>3</v>
      </c>
      <c r="CP15" s="79">
        <v>11</v>
      </c>
      <c r="CQ15" s="79">
        <v>63</v>
      </c>
    </row>
    <row r="16" spans="1:95" s="6" customFormat="1" ht="18" customHeight="1">
      <c r="A16" s="80" t="s">
        <v>88</v>
      </c>
      <c r="B16" s="80">
        <v>62</v>
      </c>
      <c r="C16" s="80">
        <v>550</v>
      </c>
      <c r="D16" s="80">
        <v>133</v>
      </c>
      <c r="E16" s="80">
        <v>10</v>
      </c>
      <c r="F16" s="80">
        <v>124</v>
      </c>
      <c r="G16" s="80">
        <v>1</v>
      </c>
      <c r="H16" s="80">
        <v>0</v>
      </c>
      <c r="I16" s="80">
        <v>32</v>
      </c>
      <c r="J16" s="80">
        <v>912</v>
      </c>
      <c r="K16" s="82"/>
      <c r="L16" s="79" t="s">
        <v>164</v>
      </c>
      <c r="M16" s="79">
        <v>5</v>
      </c>
      <c r="N16" s="79">
        <v>4</v>
      </c>
      <c r="O16" s="79">
        <v>101</v>
      </c>
      <c r="P16" s="79">
        <v>20</v>
      </c>
      <c r="Q16" s="79">
        <v>0</v>
      </c>
      <c r="R16" s="79">
        <v>1</v>
      </c>
      <c r="S16" s="79">
        <v>0</v>
      </c>
      <c r="T16" s="79">
        <v>7</v>
      </c>
      <c r="U16" s="79">
        <v>138</v>
      </c>
      <c r="V16" s="82"/>
      <c r="W16" s="79" t="s">
        <v>164</v>
      </c>
      <c r="X16" s="79">
        <v>1</v>
      </c>
      <c r="Y16" s="79">
        <v>9</v>
      </c>
      <c r="Z16" s="79">
        <v>75</v>
      </c>
      <c r="AA16" s="79">
        <v>5</v>
      </c>
      <c r="AB16" s="79">
        <v>0</v>
      </c>
      <c r="AC16" s="79">
        <v>0</v>
      </c>
      <c r="AD16" s="79">
        <v>2</v>
      </c>
      <c r="AE16" s="79">
        <v>41</v>
      </c>
      <c r="AF16" s="79">
        <v>133</v>
      </c>
      <c r="AG16" s="82"/>
      <c r="AH16" s="79" t="s">
        <v>164</v>
      </c>
      <c r="AI16" s="79">
        <v>20</v>
      </c>
      <c r="AJ16" s="79">
        <v>5</v>
      </c>
      <c r="AK16" s="79">
        <v>189</v>
      </c>
      <c r="AL16" s="79">
        <v>23</v>
      </c>
      <c r="AM16" s="79">
        <v>0</v>
      </c>
      <c r="AN16" s="79">
        <v>0</v>
      </c>
      <c r="AO16" s="79">
        <v>6</v>
      </c>
      <c r="AP16" s="79">
        <v>5</v>
      </c>
      <c r="AQ16" s="79">
        <v>248</v>
      </c>
      <c r="AR16" s="82"/>
      <c r="AS16" s="79" t="s">
        <v>164</v>
      </c>
      <c r="AT16" s="79">
        <v>3</v>
      </c>
      <c r="AU16" s="79">
        <v>9</v>
      </c>
      <c r="AV16" s="79">
        <v>246</v>
      </c>
      <c r="AW16" s="79">
        <v>40</v>
      </c>
      <c r="AX16" s="79">
        <v>0</v>
      </c>
      <c r="AY16" s="79">
        <v>0</v>
      </c>
      <c r="AZ16" s="79">
        <v>5</v>
      </c>
      <c r="BA16" s="79">
        <v>1</v>
      </c>
      <c r="BB16" s="79">
        <v>304</v>
      </c>
      <c r="BC16" s="82"/>
      <c r="BD16" s="79" t="s">
        <v>164</v>
      </c>
      <c r="BE16" s="79">
        <v>21</v>
      </c>
      <c r="BF16" s="79">
        <v>189</v>
      </c>
      <c r="BG16" s="79">
        <v>45</v>
      </c>
      <c r="BH16" s="79">
        <v>2</v>
      </c>
      <c r="BI16" s="79">
        <v>27</v>
      </c>
      <c r="BJ16" s="79">
        <v>0</v>
      </c>
      <c r="BK16" s="79">
        <v>5</v>
      </c>
      <c r="BL16" s="79">
        <v>6</v>
      </c>
      <c r="BM16" s="79">
        <v>295</v>
      </c>
      <c r="BN16" s="82"/>
      <c r="BO16" s="103" t="s">
        <v>164</v>
      </c>
      <c r="BP16" s="104">
        <v>5</v>
      </c>
      <c r="BQ16" s="103">
        <v>2</v>
      </c>
      <c r="BR16" s="104">
        <v>165</v>
      </c>
      <c r="BS16" s="103">
        <v>81</v>
      </c>
      <c r="BT16" s="104">
        <v>0</v>
      </c>
      <c r="BU16" s="103">
        <v>0</v>
      </c>
      <c r="BV16" s="103">
        <v>0</v>
      </c>
      <c r="BW16" s="106">
        <v>2</v>
      </c>
      <c r="BY16" s="101" t="s">
        <v>164</v>
      </c>
      <c r="BZ16" s="102">
        <v>20</v>
      </c>
      <c r="CA16" s="102">
        <v>176</v>
      </c>
      <c r="CB16" s="102">
        <v>38</v>
      </c>
      <c r="CC16" s="102">
        <v>0</v>
      </c>
      <c r="CD16" s="102">
        <v>1</v>
      </c>
      <c r="CE16" s="102">
        <v>0</v>
      </c>
      <c r="CF16" s="102">
        <v>0</v>
      </c>
      <c r="CG16" s="102">
        <v>2</v>
      </c>
      <c r="CI16" s="79" t="s">
        <v>164</v>
      </c>
      <c r="CJ16" s="79">
        <v>21</v>
      </c>
      <c r="CK16" s="79">
        <v>99</v>
      </c>
      <c r="CL16" s="79">
        <v>93</v>
      </c>
      <c r="CM16" s="79">
        <v>0</v>
      </c>
      <c r="CN16" s="79">
        <v>0</v>
      </c>
      <c r="CO16" s="79">
        <v>0</v>
      </c>
      <c r="CP16" s="79">
        <v>0</v>
      </c>
      <c r="CQ16" s="79">
        <v>9</v>
      </c>
    </row>
    <row r="17" spans="1:95" s="6" customFormat="1" ht="18" customHeight="1">
      <c r="A17" s="80" t="s">
        <v>164</v>
      </c>
      <c r="B17" s="80">
        <v>1</v>
      </c>
      <c r="C17" s="80">
        <v>86</v>
      </c>
      <c r="D17" s="80">
        <v>35</v>
      </c>
      <c r="E17" s="80">
        <v>0</v>
      </c>
      <c r="F17" s="80">
        <v>12</v>
      </c>
      <c r="G17" s="80">
        <v>0</v>
      </c>
      <c r="H17" s="80">
        <v>5</v>
      </c>
      <c r="I17" s="80">
        <v>6</v>
      </c>
      <c r="J17" s="80">
        <v>145</v>
      </c>
      <c r="K17" s="82"/>
      <c r="L17" s="79" t="s">
        <v>89</v>
      </c>
      <c r="M17" s="79">
        <v>9</v>
      </c>
      <c r="N17" s="79">
        <v>3</v>
      </c>
      <c r="O17" s="79">
        <v>146</v>
      </c>
      <c r="P17" s="79">
        <v>43</v>
      </c>
      <c r="Q17" s="79">
        <v>0</v>
      </c>
      <c r="R17" s="79">
        <v>0</v>
      </c>
      <c r="S17" s="79">
        <v>2</v>
      </c>
      <c r="T17" s="79">
        <v>7</v>
      </c>
      <c r="U17" s="79">
        <v>210</v>
      </c>
      <c r="V17" s="82"/>
      <c r="W17" s="79" t="s">
        <v>89</v>
      </c>
      <c r="X17" s="79">
        <v>33</v>
      </c>
      <c r="Y17" s="79">
        <v>32</v>
      </c>
      <c r="Z17" s="79">
        <v>179</v>
      </c>
      <c r="AA17" s="79">
        <v>3</v>
      </c>
      <c r="AB17" s="79">
        <v>17</v>
      </c>
      <c r="AC17" s="79">
        <v>0</v>
      </c>
      <c r="AD17" s="79">
        <v>3</v>
      </c>
      <c r="AE17" s="79">
        <v>130</v>
      </c>
      <c r="AF17" s="79">
        <v>397</v>
      </c>
      <c r="AG17" s="82"/>
      <c r="AH17" s="79" t="s">
        <v>89</v>
      </c>
      <c r="AI17" s="79">
        <v>43</v>
      </c>
      <c r="AJ17" s="79">
        <v>9</v>
      </c>
      <c r="AK17" s="79">
        <v>114</v>
      </c>
      <c r="AL17" s="79">
        <v>92</v>
      </c>
      <c r="AM17" s="79">
        <v>0</v>
      </c>
      <c r="AN17" s="79">
        <v>0</v>
      </c>
      <c r="AO17" s="79">
        <v>0</v>
      </c>
      <c r="AP17" s="79">
        <v>10</v>
      </c>
      <c r="AQ17" s="79">
        <v>268</v>
      </c>
      <c r="AR17" s="82"/>
      <c r="AS17" s="79" t="s">
        <v>89</v>
      </c>
      <c r="AT17" s="79">
        <v>13</v>
      </c>
      <c r="AU17" s="79">
        <v>0</v>
      </c>
      <c r="AV17" s="79">
        <v>176</v>
      </c>
      <c r="AW17" s="79">
        <v>81</v>
      </c>
      <c r="AX17" s="79">
        <v>0</v>
      </c>
      <c r="AY17" s="79">
        <v>1</v>
      </c>
      <c r="AZ17" s="79">
        <v>1</v>
      </c>
      <c r="BA17" s="79">
        <v>6</v>
      </c>
      <c r="BB17" s="79">
        <v>278</v>
      </c>
      <c r="BC17" s="82"/>
      <c r="BD17" s="79" t="s">
        <v>89</v>
      </c>
      <c r="BE17" s="79">
        <v>9</v>
      </c>
      <c r="BF17" s="79">
        <v>136</v>
      </c>
      <c r="BG17" s="79">
        <v>60</v>
      </c>
      <c r="BH17" s="79">
        <v>0</v>
      </c>
      <c r="BI17" s="79">
        <v>2</v>
      </c>
      <c r="BJ17" s="79">
        <v>2</v>
      </c>
      <c r="BK17" s="79">
        <v>2</v>
      </c>
      <c r="BL17" s="79">
        <v>5</v>
      </c>
      <c r="BM17" s="79">
        <v>216</v>
      </c>
      <c r="BN17" s="82"/>
      <c r="BO17" s="103" t="s">
        <v>89</v>
      </c>
      <c r="BP17" s="104">
        <v>33</v>
      </c>
      <c r="BQ17" s="103">
        <v>13</v>
      </c>
      <c r="BR17" s="104">
        <v>115</v>
      </c>
      <c r="BS17" s="103">
        <v>80</v>
      </c>
      <c r="BT17" s="104">
        <v>0</v>
      </c>
      <c r="BU17" s="103">
        <v>4</v>
      </c>
      <c r="BV17" s="103">
        <v>2</v>
      </c>
      <c r="BW17" s="106">
        <v>17</v>
      </c>
      <c r="BY17" s="101" t="s">
        <v>89</v>
      </c>
      <c r="BZ17" s="102">
        <v>40</v>
      </c>
      <c r="CA17" s="102">
        <v>146</v>
      </c>
      <c r="CB17" s="102">
        <v>79</v>
      </c>
      <c r="CC17" s="102">
        <v>2</v>
      </c>
      <c r="CD17" s="102">
        <v>3</v>
      </c>
      <c r="CE17" s="102">
        <v>0</v>
      </c>
      <c r="CF17" s="102">
        <v>1</v>
      </c>
      <c r="CG17" s="102">
        <v>6</v>
      </c>
      <c r="CI17" s="79" t="s">
        <v>89</v>
      </c>
      <c r="CJ17" s="79">
        <v>21</v>
      </c>
      <c r="CK17" s="79">
        <v>125</v>
      </c>
      <c r="CL17" s="79">
        <v>144</v>
      </c>
      <c r="CM17" s="79">
        <v>0</v>
      </c>
      <c r="CN17" s="79">
        <v>1</v>
      </c>
      <c r="CO17" s="79">
        <v>0</v>
      </c>
      <c r="CP17" s="79">
        <v>1</v>
      </c>
      <c r="CQ17" s="79">
        <v>1</v>
      </c>
    </row>
    <row r="18" spans="1:95" s="6" customFormat="1" ht="18" customHeight="1">
      <c r="A18" s="80" t="s">
        <v>89</v>
      </c>
      <c r="B18" s="80">
        <v>2</v>
      </c>
      <c r="C18" s="80">
        <v>80</v>
      </c>
      <c r="D18" s="80">
        <v>70</v>
      </c>
      <c r="E18" s="80">
        <v>0</v>
      </c>
      <c r="F18" s="80">
        <v>0</v>
      </c>
      <c r="G18" s="80">
        <v>0</v>
      </c>
      <c r="H18" s="80">
        <v>1</v>
      </c>
      <c r="I18" s="80">
        <v>4</v>
      </c>
      <c r="J18" s="80">
        <v>157</v>
      </c>
      <c r="K18" s="82"/>
      <c r="L18" s="79" t="s">
        <v>165</v>
      </c>
      <c r="M18" s="79">
        <v>8</v>
      </c>
      <c r="N18" s="79">
        <v>62</v>
      </c>
      <c r="O18" s="79">
        <v>305</v>
      </c>
      <c r="P18" s="79">
        <v>69</v>
      </c>
      <c r="Q18" s="79">
        <v>2</v>
      </c>
      <c r="R18" s="79">
        <v>2</v>
      </c>
      <c r="S18" s="79">
        <v>5</v>
      </c>
      <c r="T18" s="79">
        <v>20</v>
      </c>
      <c r="U18" s="79">
        <v>473</v>
      </c>
      <c r="V18" s="82"/>
      <c r="W18" s="79" t="s">
        <v>165</v>
      </c>
      <c r="X18" s="79">
        <v>25</v>
      </c>
      <c r="Y18" s="79">
        <v>36</v>
      </c>
      <c r="Z18" s="79">
        <v>189</v>
      </c>
      <c r="AA18" s="79">
        <v>47</v>
      </c>
      <c r="AB18" s="79">
        <v>0</v>
      </c>
      <c r="AC18" s="79">
        <v>2</v>
      </c>
      <c r="AD18" s="79">
        <v>5</v>
      </c>
      <c r="AE18" s="79">
        <v>128</v>
      </c>
      <c r="AF18" s="79">
        <v>432</v>
      </c>
      <c r="AG18" s="82"/>
      <c r="AH18" s="79" t="s">
        <v>165</v>
      </c>
      <c r="AI18" s="79">
        <v>65</v>
      </c>
      <c r="AJ18" s="79">
        <v>27</v>
      </c>
      <c r="AK18" s="79">
        <v>335</v>
      </c>
      <c r="AL18" s="79">
        <v>100</v>
      </c>
      <c r="AM18" s="79">
        <v>3</v>
      </c>
      <c r="AN18" s="79">
        <v>0</v>
      </c>
      <c r="AO18" s="79">
        <v>5</v>
      </c>
      <c r="AP18" s="79">
        <v>47</v>
      </c>
      <c r="AQ18" s="79">
        <v>582</v>
      </c>
      <c r="AR18" s="82"/>
      <c r="AS18" s="79" t="s">
        <v>165</v>
      </c>
      <c r="AT18" s="79">
        <v>77</v>
      </c>
      <c r="AU18" s="79">
        <v>11</v>
      </c>
      <c r="AV18" s="79">
        <v>311</v>
      </c>
      <c r="AW18" s="79">
        <v>105</v>
      </c>
      <c r="AX18" s="79">
        <v>4</v>
      </c>
      <c r="AY18" s="79">
        <v>5</v>
      </c>
      <c r="AZ18" s="79">
        <v>3</v>
      </c>
      <c r="BA18" s="79">
        <v>37</v>
      </c>
      <c r="BB18" s="79">
        <v>553</v>
      </c>
      <c r="BC18" s="82"/>
      <c r="BD18" s="79" t="s">
        <v>165</v>
      </c>
      <c r="BE18" s="79">
        <v>64</v>
      </c>
      <c r="BF18" s="79">
        <v>233</v>
      </c>
      <c r="BG18" s="79">
        <v>127</v>
      </c>
      <c r="BH18" s="79">
        <v>17</v>
      </c>
      <c r="BI18" s="79">
        <v>20</v>
      </c>
      <c r="BJ18" s="79">
        <v>6</v>
      </c>
      <c r="BK18" s="79">
        <v>1</v>
      </c>
      <c r="BL18" s="79">
        <v>73</v>
      </c>
      <c r="BM18" s="79">
        <v>541</v>
      </c>
      <c r="BN18" s="82"/>
      <c r="BO18" s="103" t="s">
        <v>165</v>
      </c>
      <c r="BP18" s="104">
        <v>178</v>
      </c>
      <c r="BQ18" s="103">
        <v>5</v>
      </c>
      <c r="BR18" s="104">
        <v>400</v>
      </c>
      <c r="BS18" s="103">
        <v>151</v>
      </c>
      <c r="BT18" s="104">
        <v>1</v>
      </c>
      <c r="BU18" s="103">
        <v>5</v>
      </c>
      <c r="BV18" s="103">
        <v>6</v>
      </c>
      <c r="BW18" s="106">
        <v>47</v>
      </c>
      <c r="BY18" s="101" t="s">
        <v>165</v>
      </c>
      <c r="BZ18" s="102">
        <v>130</v>
      </c>
      <c r="CA18" s="102">
        <v>359</v>
      </c>
      <c r="CB18" s="102">
        <v>148</v>
      </c>
      <c r="CC18" s="102">
        <v>2</v>
      </c>
      <c r="CD18" s="102">
        <v>4</v>
      </c>
      <c r="CE18" s="102">
        <v>1</v>
      </c>
      <c r="CF18" s="102">
        <v>7</v>
      </c>
      <c r="CG18" s="102">
        <v>38</v>
      </c>
      <c r="CI18" s="79" t="s">
        <v>165</v>
      </c>
      <c r="CJ18" s="79">
        <v>118</v>
      </c>
      <c r="CK18" s="79">
        <v>289</v>
      </c>
      <c r="CL18" s="79">
        <v>181</v>
      </c>
      <c r="CM18" s="79">
        <v>2</v>
      </c>
      <c r="CN18" s="79">
        <v>28</v>
      </c>
      <c r="CO18" s="79">
        <v>4</v>
      </c>
      <c r="CP18" s="79">
        <v>1</v>
      </c>
      <c r="CQ18" s="79">
        <v>48</v>
      </c>
    </row>
    <row r="19" spans="1:95" s="6" customFormat="1" ht="18" customHeight="1">
      <c r="A19" s="80" t="s">
        <v>165</v>
      </c>
      <c r="B19" s="80">
        <v>44</v>
      </c>
      <c r="C19" s="80">
        <v>260</v>
      </c>
      <c r="D19" s="80">
        <v>147</v>
      </c>
      <c r="E19" s="80">
        <v>0</v>
      </c>
      <c r="F19" s="80">
        <v>32</v>
      </c>
      <c r="G19" s="80">
        <v>0</v>
      </c>
      <c r="H19" s="80">
        <v>3</v>
      </c>
      <c r="I19" s="80">
        <v>12</v>
      </c>
      <c r="J19" s="80">
        <v>498</v>
      </c>
      <c r="K19" s="82"/>
      <c r="L19" s="79" t="s">
        <v>166</v>
      </c>
      <c r="M19" s="79">
        <v>91</v>
      </c>
      <c r="N19" s="79">
        <v>46</v>
      </c>
      <c r="O19" s="79">
        <v>379</v>
      </c>
      <c r="P19" s="79">
        <v>364</v>
      </c>
      <c r="Q19" s="79">
        <v>7</v>
      </c>
      <c r="R19" s="79">
        <v>4</v>
      </c>
      <c r="S19" s="79">
        <v>1</v>
      </c>
      <c r="T19" s="79">
        <v>17</v>
      </c>
      <c r="U19" s="79">
        <v>909</v>
      </c>
      <c r="V19" s="82"/>
      <c r="W19" s="79" t="s">
        <v>166</v>
      </c>
      <c r="X19" s="79">
        <v>87</v>
      </c>
      <c r="Y19" s="79">
        <v>57</v>
      </c>
      <c r="Z19" s="79">
        <v>476</v>
      </c>
      <c r="AA19" s="79">
        <v>34</v>
      </c>
      <c r="AB19" s="79">
        <v>3</v>
      </c>
      <c r="AC19" s="79">
        <v>11</v>
      </c>
      <c r="AD19" s="79">
        <v>4</v>
      </c>
      <c r="AE19" s="79">
        <v>515</v>
      </c>
      <c r="AF19" s="79">
        <v>1187</v>
      </c>
      <c r="AG19" s="82"/>
      <c r="AH19" s="79" t="s">
        <v>166</v>
      </c>
      <c r="AI19" s="79">
        <v>102</v>
      </c>
      <c r="AJ19" s="79">
        <v>12</v>
      </c>
      <c r="AK19" s="79">
        <v>514</v>
      </c>
      <c r="AL19" s="79">
        <v>383</v>
      </c>
      <c r="AM19" s="79">
        <v>1</v>
      </c>
      <c r="AN19" s="79">
        <v>1</v>
      </c>
      <c r="AO19" s="79">
        <v>2</v>
      </c>
      <c r="AP19" s="79">
        <v>36</v>
      </c>
      <c r="AQ19" s="79">
        <v>1051</v>
      </c>
      <c r="AR19" s="82"/>
      <c r="AS19" s="79" t="s">
        <v>166</v>
      </c>
      <c r="AT19" s="79">
        <v>126</v>
      </c>
      <c r="AU19" s="79">
        <v>17</v>
      </c>
      <c r="AV19" s="79">
        <v>544</v>
      </c>
      <c r="AW19" s="79">
        <v>397</v>
      </c>
      <c r="AX19" s="79">
        <v>1</v>
      </c>
      <c r="AY19" s="79">
        <v>0</v>
      </c>
      <c r="AZ19" s="79">
        <v>2</v>
      </c>
      <c r="BA19" s="79">
        <v>80</v>
      </c>
      <c r="BB19" s="79">
        <v>1167</v>
      </c>
      <c r="BC19" s="82"/>
      <c r="BD19" s="79" t="s">
        <v>166</v>
      </c>
      <c r="BE19" s="79">
        <v>259</v>
      </c>
      <c r="BF19" s="79">
        <v>1003</v>
      </c>
      <c r="BG19" s="79">
        <v>807</v>
      </c>
      <c r="BH19" s="79">
        <v>6</v>
      </c>
      <c r="BI19" s="79">
        <v>44</v>
      </c>
      <c r="BJ19" s="79">
        <v>2</v>
      </c>
      <c r="BK19" s="79">
        <v>1</v>
      </c>
      <c r="BL19" s="79">
        <v>52</v>
      </c>
      <c r="BM19" s="79">
        <v>2174</v>
      </c>
      <c r="BN19" s="82"/>
      <c r="BO19" s="103" t="s">
        <v>166</v>
      </c>
      <c r="BP19" s="104">
        <v>124</v>
      </c>
      <c r="BQ19" s="103">
        <v>25</v>
      </c>
      <c r="BR19" s="104">
        <v>985</v>
      </c>
      <c r="BS19" s="103">
        <v>673</v>
      </c>
      <c r="BT19" s="104">
        <v>2</v>
      </c>
      <c r="BU19" s="103">
        <v>6</v>
      </c>
      <c r="BV19" s="103">
        <v>1</v>
      </c>
      <c r="BW19" s="106">
        <v>57</v>
      </c>
      <c r="BY19" s="101" t="s">
        <v>166</v>
      </c>
      <c r="BZ19" s="102">
        <v>170</v>
      </c>
      <c r="CA19" s="102">
        <v>829</v>
      </c>
      <c r="CB19" s="102">
        <v>768</v>
      </c>
      <c r="CC19" s="102">
        <v>3</v>
      </c>
      <c r="CD19" s="102">
        <v>12</v>
      </c>
      <c r="CE19" s="102">
        <v>0</v>
      </c>
      <c r="CF19" s="102">
        <v>7</v>
      </c>
      <c r="CG19" s="102">
        <v>35</v>
      </c>
      <c r="CI19" s="79" t="s">
        <v>166</v>
      </c>
      <c r="CJ19" s="79">
        <v>168</v>
      </c>
      <c r="CK19" s="79">
        <v>626</v>
      </c>
      <c r="CL19" s="79">
        <v>723</v>
      </c>
      <c r="CM19" s="79">
        <v>1</v>
      </c>
      <c r="CN19" s="79">
        <v>7</v>
      </c>
      <c r="CO19" s="79">
        <v>4</v>
      </c>
      <c r="CP19" s="79">
        <v>0</v>
      </c>
      <c r="CQ19" s="79">
        <v>27</v>
      </c>
    </row>
    <row r="20" spans="1:95" s="6" customFormat="1" ht="18" customHeight="1">
      <c r="A20" s="80" t="s">
        <v>166</v>
      </c>
      <c r="B20" s="80">
        <v>97</v>
      </c>
      <c r="C20" s="80">
        <v>420</v>
      </c>
      <c r="D20" s="80">
        <v>391</v>
      </c>
      <c r="E20" s="80">
        <v>8</v>
      </c>
      <c r="F20" s="80">
        <v>80</v>
      </c>
      <c r="G20" s="80">
        <v>2</v>
      </c>
      <c r="H20" s="80">
        <v>1</v>
      </c>
      <c r="I20" s="80">
        <v>21</v>
      </c>
      <c r="J20" s="80">
        <v>1020</v>
      </c>
      <c r="K20" s="82"/>
      <c r="L20" s="79" t="s">
        <v>167</v>
      </c>
      <c r="M20" s="79">
        <v>6</v>
      </c>
      <c r="N20" s="79">
        <v>2</v>
      </c>
      <c r="O20" s="79">
        <v>182</v>
      </c>
      <c r="P20" s="79">
        <v>34</v>
      </c>
      <c r="Q20" s="79">
        <v>2</v>
      </c>
      <c r="R20" s="79">
        <v>0</v>
      </c>
      <c r="S20" s="79">
        <v>1</v>
      </c>
      <c r="T20" s="79">
        <v>28</v>
      </c>
      <c r="U20" s="79">
        <v>255</v>
      </c>
      <c r="V20" s="82"/>
      <c r="W20" s="79" t="s">
        <v>167</v>
      </c>
      <c r="X20" s="79">
        <v>22</v>
      </c>
      <c r="Y20" s="79">
        <v>11</v>
      </c>
      <c r="Z20" s="79">
        <v>117</v>
      </c>
      <c r="AA20" s="79">
        <v>12</v>
      </c>
      <c r="AB20" s="79">
        <v>1</v>
      </c>
      <c r="AC20" s="79">
        <v>0</v>
      </c>
      <c r="AD20" s="79">
        <v>9</v>
      </c>
      <c r="AE20" s="79">
        <v>111</v>
      </c>
      <c r="AF20" s="79">
        <v>283</v>
      </c>
      <c r="AG20" s="82"/>
      <c r="AH20" s="79" t="s">
        <v>167</v>
      </c>
      <c r="AI20" s="79">
        <v>17</v>
      </c>
      <c r="AJ20" s="79">
        <v>0</v>
      </c>
      <c r="AK20" s="79">
        <v>86</v>
      </c>
      <c r="AL20" s="79">
        <v>57</v>
      </c>
      <c r="AM20" s="79">
        <v>0</v>
      </c>
      <c r="AN20" s="79">
        <v>0</v>
      </c>
      <c r="AO20" s="79">
        <v>1</v>
      </c>
      <c r="AP20" s="79">
        <v>1</v>
      </c>
      <c r="AQ20" s="79">
        <v>162</v>
      </c>
      <c r="AR20" s="82"/>
      <c r="AS20" s="79" t="s">
        <v>167</v>
      </c>
      <c r="AT20" s="79">
        <v>42</v>
      </c>
      <c r="AU20" s="79">
        <v>2</v>
      </c>
      <c r="AV20" s="79">
        <v>184</v>
      </c>
      <c r="AW20" s="79">
        <v>77</v>
      </c>
      <c r="AX20" s="79">
        <v>0</v>
      </c>
      <c r="AY20" s="79">
        <v>1</v>
      </c>
      <c r="AZ20" s="79">
        <v>0</v>
      </c>
      <c r="BA20" s="79">
        <v>2</v>
      </c>
      <c r="BB20" s="79">
        <v>308</v>
      </c>
      <c r="BC20" s="82"/>
      <c r="BD20" s="79" t="s">
        <v>167</v>
      </c>
      <c r="BE20" s="79">
        <v>31</v>
      </c>
      <c r="BF20" s="79">
        <v>129</v>
      </c>
      <c r="BG20" s="79">
        <v>96</v>
      </c>
      <c r="BH20" s="79">
        <v>0</v>
      </c>
      <c r="BI20" s="79">
        <v>1</v>
      </c>
      <c r="BJ20" s="79">
        <v>0</v>
      </c>
      <c r="BK20" s="79">
        <v>1</v>
      </c>
      <c r="BL20" s="79">
        <v>2</v>
      </c>
      <c r="BM20" s="79">
        <v>260</v>
      </c>
      <c r="BN20" s="82"/>
      <c r="BO20" s="103" t="s">
        <v>167</v>
      </c>
      <c r="BP20" s="104">
        <v>13</v>
      </c>
      <c r="BQ20" s="103">
        <v>0</v>
      </c>
      <c r="BR20" s="104">
        <v>238</v>
      </c>
      <c r="BS20" s="103">
        <v>116</v>
      </c>
      <c r="BT20" s="104">
        <v>0</v>
      </c>
      <c r="BU20" s="103">
        <v>0</v>
      </c>
      <c r="BV20" s="103">
        <v>2</v>
      </c>
      <c r="BW20" s="106">
        <v>12</v>
      </c>
      <c r="BY20" s="101" t="s">
        <v>167</v>
      </c>
      <c r="BZ20" s="102">
        <v>60</v>
      </c>
      <c r="CA20" s="102">
        <v>137</v>
      </c>
      <c r="CB20" s="102">
        <v>72</v>
      </c>
      <c r="CC20" s="102">
        <v>0</v>
      </c>
      <c r="CD20" s="102">
        <v>1</v>
      </c>
      <c r="CE20" s="102">
        <v>0</v>
      </c>
      <c r="CF20" s="102">
        <v>0</v>
      </c>
      <c r="CG20" s="102">
        <v>2</v>
      </c>
      <c r="CI20" s="79" t="s">
        <v>167</v>
      </c>
      <c r="CJ20" s="79">
        <v>55</v>
      </c>
      <c r="CK20" s="79">
        <v>184</v>
      </c>
      <c r="CL20" s="79">
        <v>119</v>
      </c>
      <c r="CM20" s="79">
        <v>1</v>
      </c>
      <c r="CN20" s="79">
        <v>0</v>
      </c>
      <c r="CO20" s="79">
        <v>1</v>
      </c>
      <c r="CP20" s="79">
        <v>0</v>
      </c>
      <c r="CQ20" s="79">
        <v>1</v>
      </c>
    </row>
    <row r="21" spans="1:95" s="6" customFormat="1" ht="18" customHeight="1">
      <c r="A21" s="80" t="s">
        <v>167</v>
      </c>
      <c r="B21" s="80">
        <v>12</v>
      </c>
      <c r="C21" s="80">
        <v>129</v>
      </c>
      <c r="D21" s="80">
        <v>14</v>
      </c>
      <c r="E21" s="80">
        <v>0</v>
      </c>
      <c r="F21" s="80">
        <v>42</v>
      </c>
      <c r="G21" s="80">
        <v>0</v>
      </c>
      <c r="H21" s="80">
        <v>0</v>
      </c>
      <c r="I21" s="80">
        <v>1</v>
      </c>
      <c r="J21" s="80">
        <v>198</v>
      </c>
      <c r="K21" s="82"/>
      <c r="L21" s="79" t="s">
        <v>91</v>
      </c>
      <c r="M21" s="79">
        <v>3129</v>
      </c>
      <c r="N21" s="79">
        <v>5847</v>
      </c>
      <c r="O21" s="79">
        <v>14106</v>
      </c>
      <c r="P21" s="79">
        <v>4724</v>
      </c>
      <c r="Q21" s="79">
        <v>1461</v>
      </c>
      <c r="R21" s="79">
        <v>303</v>
      </c>
      <c r="S21" s="79">
        <v>472</v>
      </c>
      <c r="T21" s="79">
        <v>1551</v>
      </c>
      <c r="U21" s="79">
        <v>31593</v>
      </c>
      <c r="V21" s="82"/>
      <c r="W21" s="79" t="s">
        <v>91</v>
      </c>
      <c r="X21" s="79">
        <v>3540</v>
      </c>
      <c r="Y21" s="79">
        <v>6256</v>
      </c>
      <c r="Z21" s="79">
        <v>15827</v>
      </c>
      <c r="AA21" s="79">
        <v>1640</v>
      </c>
      <c r="AB21" s="79">
        <v>1276</v>
      </c>
      <c r="AC21" s="79">
        <v>332</v>
      </c>
      <c r="AD21" s="79">
        <v>670</v>
      </c>
      <c r="AE21" s="79">
        <v>6219</v>
      </c>
      <c r="AF21" s="79">
        <v>35760</v>
      </c>
      <c r="AG21" s="82"/>
      <c r="AH21" s="79" t="s">
        <v>91</v>
      </c>
      <c r="AI21" s="79">
        <v>4127</v>
      </c>
      <c r="AJ21" s="79">
        <v>3263</v>
      </c>
      <c r="AK21" s="79">
        <v>15767</v>
      </c>
      <c r="AL21" s="79">
        <v>6738</v>
      </c>
      <c r="AM21" s="79">
        <v>1055</v>
      </c>
      <c r="AN21" s="79">
        <v>810</v>
      </c>
      <c r="AO21" s="79">
        <v>768</v>
      </c>
      <c r="AP21" s="79">
        <v>1631</v>
      </c>
      <c r="AQ21" s="79">
        <v>34159</v>
      </c>
      <c r="AR21" s="82"/>
      <c r="AS21" s="79" t="s">
        <v>90</v>
      </c>
      <c r="AT21" s="79">
        <v>0</v>
      </c>
      <c r="AU21" s="79">
        <v>0</v>
      </c>
      <c r="AV21" s="79">
        <v>1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1</v>
      </c>
      <c r="BC21" s="82"/>
      <c r="BD21" s="79" t="s">
        <v>90</v>
      </c>
      <c r="BE21" s="79">
        <v>0</v>
      </c>
      <c r="BF21" s="79">
        <v>120</v>
      </c>
      <c r="BG21" s="79">
        <v>3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123</v>
      </c>
      <c r="BN21" s="82"/>
      <c r="BO21" s="103" t="s">
        <v>91</v>
      </c>
      <c r="BP21" s="104">
        <v>7909</v>
      </c>
      <c r="BQ21" s="103">
        <v>4988</v>
      </c>
      <c r="BR21" s="104">
        <v>20724</v>
      </c>
      <c r="BS21" s="103">
        <v>8453</v>
      </c>
      <c r="BT21" s="104">
        <v>1558</v>
      </c>
      <c r="BU21" s="103">
        <v>762</v>
      </c>
      <c r="BV21" s="103">
        <v>804</v>
      </c>
      <c r="BW21" s="106">
        <v>1247</v>
      </c>
      <c r="BY21" s="101" t="s">
        <v>91</v>
      </c>
      <c r="BZ21" s="102">
        <v>7031</v>
      </c>
      <c r="CA21" s="102">
        <v>16548</v>
      </c>
      <c r="CB21" s="102">
        <v>7817</v>
      </c>
      <c r="CC21" s="102">
        <v>2441</v>
      </c>
      <c r="CD21" s="102">
        <v>3647</v>
      </c>
      <c r="CE21" s="102">
        <v>676</v>
      </c>
      <c r="CF21" s="102">
        <v>601</v>
      </c>
      <c r="CG21" s="102">
        <v>1115</v>
      </c>
      <c r="CI21" s="79" t="s">
        <v>91</v>
      </c>
      <c r="CJ21" s="79">
        <v>6884</v>
      </c>
      <c r="CK21" s="79">
        <v>16350</v>
      </c>
      <c r="CL21" s="79">
        <v>6823</v>
      </c>
      <c r="CM21" s="79">
        <v>2400</v>
      </c>
      <c r="CN21" s="79">
        <v>3582</v>
      </c>
      <c r="CO21" s="79">
        <v>1139</v>
      </c>
      <c r="CP21" s="79">
        <v>473</v>
      </c>
      <c r="CQ21" s="79">
        <v>1170</v>
      </c>
    </row>
    <row r="22" spans="1:95" s="6" customFormat="1" ht="18" customHeight="1">
      <c r="A22" s="80" t="s">
        <v>91</v>
      </c>
      <c r="B22" s="80">
        <v>2557</v>
      </c>
      <c r="C22" s="80">
        <v>13841</v>
      </c>
      <c r="D22" s="80">
        <v>4079</v>
      </c>
      <c r="E22" s="80">
        <v>1120</v>
      </c>
      <c r="F22" s="80">
        <v>7928</v>
      </c>
      <c r="G22" s="80">
        <v>234</v>
      </c>
      <c r="H22" s="80">
        <v>651</v>
      </c>
      <c r="I22" s="80">
        <v>1083</v>
      </c>
      <c r="J22" s="80">
        <v>31493</v>
      </c>
      <c r="K22" s="82"/>
      <c r="L22" s="79" t="s">
        <v>90</v>
      </c>
      <c r="M22" s="79">
        <v>86</v>
      </c>
      <c r="N22" s="79">
        <v>18</v>
      </c>
      <c r="O22" s="79">
        <v>365</v>
      </c>
      <c r="P22" s="79">
        <v>222</v>
      </c>
      <c r="Q22" s="79">
        <v>2</v>
      </c>
      <c r="R22" s="79">
        <v>0</v>
      </c>
      <c r="S22" s="79">
        <v>29</v>
      </c>
      <c r="T22" s="79">
        <v>42</v>
      </c>
      <c r="U22" s="79">
        <v>764</v>
      </c>
      <c r="V22" s="82"/>
      <c r="W22" s="79" t="s">
        <v>90</v>
      </c>
      <c r="X22" s="79">
        <v>43</v>
      </c>
      <c r="Y22" s="79">
        <v>4</v>
      </c>
      <c r="Z22" s="79">
        <v>245</v>
      </c>
      <c r="AA22" s="79">
        <v>39</v>
      </c>
      <c r="AB22" s="79">
        <v>0</v>
      </c>
      <c r="AC22" s="79">
        <v>0</v>
      </c>
      <c r="AD22" s="79">
        <v>13</v>
      </c>
      <c r="AE22" s="79">
        <v>352</v>
      </c>
      <c r="AF22" s="79">
        <v>696</v>
      </c>
      <c r="AG22" s="82"/>
      <c r="AH22" s="79" t="s">
        <v>90</v>
      </c>
      <c r="AI22" s="79">
        <v>39</v>
      </c>
      <c r="AJ22" s="79">
        <v>6</v>
      </c>
      <c r="AK22" s="79">
        <v>210</v>
      </c>
      <c r="AL22" s="79">
        <v>249</v>
      </c>
      <c r="AM22" s="79">
        <v>3</v>
      </c>
      <c r="AN22" s="79">
        <v>1</v>
      </c>
      <c r="AO22" s="79">
        <v>5</v>
      </c>
      <c r="AP22" s="79">
        <v>34</v>
      </c>
      <c r="AQ22" s="79">
        <v>547</v>
      </c>
      <c r="AR22" s="82"/>
      <c r="AS22" s="79" t="s">
        <v>91</v>
      </c>
      <c r="AT22" s="79">
        <v>5254</v>
      </c>
      <c r="AU22" s="79">
        <v>3563</v>
      </c>
      <c r="AV22" s="79">
        <v>16570</v>
      </c>
      <c r="AW22" s="79">
        <v>6762</v>
      </c>
      <c r="AX22" s="79">
        <v>2462</v>
      </c>
      <c r="AY22" s="79">
        <v>670</v>
      </c>
      <c r="AZ22" s="79">
        <v>423</v>
      </c>
      <c r="BA22" s="79">
        <v>1328</v>
      </c>
      <c r="BB22" s="79">
        <v>37032</v>
      </c>
      <c r="BC22" s="82"/>
      <c r="BD22" s="79" t="s">
        <v>91</v>
      </c>
      <c r="BE22" s="79">
        <v>5692</v>
      </c>
      <c r="BF22" s="79">
        <v>16817</v>
      </c>
      <c r="BG22" s="79">
        <v>7326</v>
      </c>
      <c r="BH22" s="79">
        <v>2260</v>
      </c>
      <c r="BI22" s="79">
        <v>4729</v>
      </c>
      <c r="BJ22" s="79">
        <v>552</v>
      </c>
      <c r="BK22" s="79">
        <v>673</v>
      </c>
      <c r="BL22" s="79">
        <v>1466</v>
      </c>
      <c r="BM22" s="79">
        <v>39515</v>
      </c>
      <c r="BN22" s="82"/>
      <c r="BO22" s="103" t="s">
        <v>90</v>
      </c>
      <c r="BP22" s="104">
        <v>45</v>
      </c>
      <c r="BQ22" s="103">
        <v>36</v>
      </c>
      <c r="BR22" s="104">
        <v>447</v>
      </c>
      <c r="BS22" s="103">
        <v>406</v>
      </c>
      <c r="BT22" s="104">
        <v>2</v>
      </c>
      <c r="BU22" s="103">
        <v>1</v>
      </c>
      <c r="BV22" s="103">
        <v>12</v>
      </c>
      <c r="BW22" s="106">
        <v>24</v>
      </c>
      <c r="BY22" s="101" t="s">
        <v>90</v>
      </c>
      <c r="BZ22" s="102">
        <v>159</v>
      </c>
      <c r="CA22" s="102">
        <v>494</v>
      </c>
      <c r="CB22" s="102">
        <v>367</v>
      </c>
      <c r="CC22" s="102">
        <v>1</v>
      </c>
      <c r="CD22" s="102">
        <v>7</v>
      </c>
      <c r="CE22" s="102">
        <v>50</v>
      </c>
      <c r="CF22" s="102">
        <v>9</v>
      </c>
      <c r="CG22" s="102">
        <v>36</v>
      </c>
      <c r="CI22" s="79" t="s">
        <v>90</v>
      </c>
      <c r="CJ22" s="79">
        <v>170</v>
      </c>
      <c r="CK22" s="79">
        <v>358</v>
      </c>
      <c r="CL22" s="79">
        <v>380</v>
      </c>
      <c r="CM22" s="79">
        <v>2</v>
      </c>
      <c r="CN22" s="79">
        <v>4</v>
      </c>
      <c r="CO22" s="79">
        <v>1</v>
      </c>
      <c r="CP22" s="79">
        <v>3</v>
      </c>
      <c r="CQ22" s="79">
        <v>35</v>
      </c>
    </row>
    <row r="23" spans="1:95" s="6" customFormat="1" ht="18" customHeight="1">
      <c r="A23" s="80" t="s">
        <v>90</v>
      </c>
      <c r="B23" s="80">
        <v>17</v>
      </c>
      <c r="C23" s="80">
        <v>252</v>
      </c>
      <c r="D23" s="80">
        <v>284</v>
      </c>
      <c r="E23" s="80">
        <v>0</v>
      </c>
      <c r="F23" s="80">
        <v>139</v>
      </c>
      <c r="G23" s="80">
        <v>0</v>
      </c>
      <c r="H23" s="80">
        <v>5</v>
      </c>
      <c r="I23" s="80">
        <v>37</v>
      </c>
      <c r="J23" s="80">
        <v>734</v>
      </c>
      <c r="K23" s="82"/>
      <c r="L23" s="79" t="s">
        <v>177</v>
      </c>
      <c r="M23" s="79">
        <v>1</v>
      </c>
      <c r="N23" s="79">
        <v>2</v>
      </c>
      <c r="O23" s="79">
        <v>4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7</v>
      </c>
      <c r="V23" s="82"/>
      <c r="W23" s="79" t="s">
        <v>177</v>
      </c>
      <c r="X23" s="79">
        <v>0</v>
      </c>
      <c r="Y23" s="79">
        <v>2</v>
      </c>
      <c r="Z23" s="79">
        <v>1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3</v>
      </c>
      <c r="AG23" s="82"/>
      <c r="AH23" s="79" t="s">
        <v>177</v>
      </c>
      <c r="AI23" s="79">
        <v>0</v>
      </c>
      <c r="AJ23" s="79">
        <v>0</v>
      </c>
      <c r="AK23" s="79">
        <v>4</v>
      </c>
      <c r="AL23" s="79">
        <v>0</v>
      </c>
      <c r="AM23" s="79">
        <v>0</v>
      </c>
      <c r="AN23" s="79">
        <v>0</v>
      </c>
      <c r="AO23" s="79">
        <v>1</v>
      </c>
      <c r="AP23" s="79">
        <v>0</v>
      </c>
      <c r="AQ23" s="79">
        <v>5</v>
      </c>
      <c r="AR23" s="82"/>
      <c r="AS23" s="79" t="s">
        <v>90</v>
      </c>
      <c r="AT23" s="79">
        <v>16</v>
      </c>
      <c r="AU23" s="79">
        <v>13</v>
      </c>
      <c r="AV23" s="79">
        <v>401</v>
      </c>
      <c r="AW23" s="79">
        <v>374</v>
      </c>
      <c r="AX23" s="79">
        <v>0</v>
      </c>
      <c r="AY23" s="79">
        <v>7</v>
      </c>
      <c r="AZ23" s="79">
        <v>14</v>
      </c>
      <c r="BA23" s="79">
        <v>32</v>
      </c>
      <c r="BB23" s="79">
        <v>857</v>
      </c>
      <c r="BC23" s="82"/>
      <c r="BD23" s="79" t="s">
        <v>90</v>
      </c>
      <c r="BE23" s="79">
        <v>34</v>
      </c>
      <c r="BF23" s="79">
        <v>297</v>
      </c>
      <c r="BG23" s="79">
        <v>531</v>
      </c>
      <c r="BH23" s="79">
        <v>1</v>
      </c>
      <c r="BI23" s="79">
        <v>0</v>
      </c>
      <c r="BJ23" s="79">
        <v>2</v>
      </c>
      <c r="BK23" s="79">
        <v>7</v>
      </c>
      <c r="BL23" s="79">
        <v>42</v>
      </c>
      <c r="BM23" s="79">
        <v>914</v>
      </c>
      <c r="BN23" s="82"/>
      <c r="BO23" s="103" t="s">
        <v>177</v>
      </c>
      <c r="BP23" s="104">
        <v>0</v>
      </c>
      <c r="BQ23" s="103">
        <v>0</v>
      </c>
      <c r="BR23" s="104">
        <v>2</v>
      </c>
      <c r="BS23" s="103">
        <v>0</v>
      </c>
      <c r="BT23" s="104">
        <v>0</v>
      </c>
      <c r="BU23" s="103">
        <v>0</v>
      </c>
      <c r="BV23" s="103">
        <v>0</v>
      </c>
      <c r="BW23" s="106">
        <v>0</v>
      </c>
      <c r="BY23" s="101" t="s">
        <v>177</v>
      </c>
      <c r="BZ23" s="102">
        <v>0</v>
      </c>
      <c r="CA23" s="102">
        <v>0</v>
      </c>
      <c r="CB23" s="102">
        <v>0</v>
      </c>
      <c r="CC23" s="102">
        <v>0</v>
      </c>
      <c r="CD23" s="102">
        <v>9</v>
      </c>
      <c r="CE23" s="102">
        <v>2</v>
      </c>
      <c r="CF23" s="102">
        <v>0</v>
      </c>
      <c r="CG23" s="102">
        <v>0</v>
      </c>
      <c r="CI23" s="79" t="s">
        <v>177</v>
      </c>
      <c r="CJ23" s="79">
        <v>1</v>
      </c>
      <c r="CK23" s="79">
        <v>3</v>
      </c>
      <c r="CL23" s="79">
        <v>0</v>
      </c>
      <c r="CM23" s="79">
        <v>0</v>
      </c>
      <c r="CN23" s="79">
        <v>0</v>
      </c>
      <c r="CO23" s="79">
        <v>0</v>
      </c>
      <c r="CP23" s="79">
        <v>0</v>
      </c>
      <c r="CQ23" s="79">
        <v>0</v>
      </c>
    </row>
    <row r="24" spans="1:95" s="6" customFormat="1" ht="18" customHeight="1">
      <c r="A24" s="80" t="s">
        <v>177</v>
      </c>
      <c r="B24" s="80">
        <v>0</v>
      </c>
      <c r="C24" s="80">
        <v>4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4</v>
      </c>
      <c r="K24" s="82"/>
      <c r="L24" s="79" t="s">
        <v>168</v>
      </c>
      <c r="M24" s="79">
        <v>52</v>
      </c>
      <c r="N24" s="79">
        <v>2</v>
      </c>
      <c r="O24" s="79">
        <v>151</v>
      </c>
      <c r="P24" s="79">
        <v>62</v>
      </c>
      <c r="Q24" s="79">
        <v>1</v>
      </c>
      <c r="R24" s="79">
        <v>2</v>
      </c>
      <c r="S24" s="79">
        <v>3</v>
      </c>
      <c r="T24" s="79">
        <v>40</v>
      </c>
      <c r="U24" s="79">
        <v>313</v>
      </c>
      <c r="V24" s="82"/>
      <c r="W24" s="79" t="s">
        <v>168</v>
      </c>
      <c r="X24" s="79">
        <v>18</v>
      </c>
      <c r="Y24" s="79">
        <v>3</v>
      </c>
      <c r="Z24" s="79">
        <v>99</v>
      </c>
      <c r="AA24" s="79">
        <v>22</v>
      </c>
      <c r="AB24" s="79">
        <v>0</v>
      </c>
      <c r="AC24" s="79">
        <v>0</v>
      </c>
      <c r="AD24" s="79">
        <v>0</v>
      </c>
      <c r="AE24" s="79">
        <v>65</v>
      </c>
      <c r="AF24" s="79">
        <v>207</v>
      </c>
      <c r="AG24" s="82"/>
      <c r="AH24" s="79" t="s">
        <v>168</v>
      </c>
      <c r="AI24" s="79">
        <v>32</v>
      </c>
      <c r="AJ24" s="79">
        <v>2</v>
      </c>
      <c r="AK24" s="79">
        <v>168</v>
      </c>
      <c r="AL24" s="79">
        <v>70</v>
      </c>
      <c r="AM24" s="79">
        <v>0</v>
      </c>
      <c r="AN24" s="79">
        <v>0</v>
      </c>
      <c r="AO24" s="79">
        <v>0</v>
      </c>
      <c r="AP24" s="79">
        <v>10</v>
      </c>
      <c r="AQ24" s="79">
        <v>282</v>
      </c>
      <c r="AR24" s="82"/>
      <c r="AS24" s="79" t="s">
        <v>168</v>
      </c>
      <c r="AT24" s="79">
        <v>45</v>
      </c>
      <c r="AU24" s="79">
        <v>8</v>
      </c>
      <c r="AV24" s="79">
        <v>223</v>
      </c>
      <c r="AW24" s="79">
        <v>98</v>
      </c>
      <c r="AX24" s="79">
        <v>0</v>
      </c>
      <c r="AY24" s="79">
        <v>0</v>
      </c>
      <c r="AZ24" s="79">
        <v>0</v>
      </c>
      <c r="BA24" s="79">
        <v>17</v>
      </c>
      <c r="BB24" s="79">
        <v>391</v>
      </c>
      <c r="BC24" s="82"/>
      <c r="BD24" s="79" t="s">
        <v>177</v>
      </c>
      <c r="BE24" s="79">
        <v>0</v>
      </c>
      <c r="BF24" s="79">
        <v>1</v>
      </c>
      <c r="BG24" s="79">
        <v>0</v>
      </c>
      <c r="BH24" s="79">
        <v>0</v>
      </c>
      <c r="BI24" s="79">
        <v>0</v>
      </c>
      <c r="BJ24" s="79">
        <v>0</v>
      </c>
      <c r="BK24" s="79">
        <v>0</v>
      </c>
      <c r="BL24" s="79">
        <v>0</v>
      </c>
      <c r="BM24" s="79">
        <v>1</v>
      </c>
      <c r="BN24" s="82"/>
      <c r="BO24" s="103" t="s">
        <v>168</v>
      </c>
      <c r="BP24" s="104">
        <v>32</v>
      </c>
      <c r="BQ24" s="103">
        <v>0</v>
      </c>
      <c r="BR24" s="104">
        <v>220</v>
      </c>
      <c r="BS24" s="103">
        <v>115</v>
      </c>
      <c r="BT24" s="104">
        <v>2</v>
      </c>
      <c r="BU24" s="103">
        <v>2</v>
      </c>
      <c r="BV24" s="103">
        <v>0</v>
      </c>
      <c r="BW24" s="106">
        <v>5</v>
      </c>
      <c r="BY24" s="101" t="s">
        <v>168</v>
      </c>
      <c r="BZ24" s="102">
        <v>66</v>
      </c>
      <c r="CA24" s="102">
        <v>259</v>
      </c>
      <c r="CB24" s="102">
        <v>172</v>
      </c>
      <c r="CC24" s="102">
        <v>0</v>
      </c>
      <c r="CD24" s="102">
        <v>4</v>
      </c>
      <c r="CE24" s="102">
        <v>0</v>
      </c>
      <c r="CF24" s="102">
        <v>1</v>
      </c>
      <c r="CG24" s="102">
        <v>9</v>
      </c>
      <c r="CI24" s="79" t="s">
        <v>168</v>
      </c>
      <c r="CJ24" s="79">
        <v>36</v>
      </c>
      <c r="CK24" s="79">
        <v>201</v>
      </c>
      <c r="CL24" s="79">
        <v>155</v>
      </c>
      <c r="CM24" s="79">
        <v>0</v>
      </c>
      <c r="CN24" s="79">
        <v>13</v>
      </c>
      <c r="CO24" s="79">
        <v>3</v>
      </c>
      <c r="CP24" s="79">
        <v>1</v>
      </c>
      <c r="CQ24" s="79">
        <v>14</v>
      </c>
    </row>
    <row r="25" spans="1:95" s="6" customFormat="1" ht="18" customHeight="1">
      <c r="A25" s="80" t="s">
        <v>168</v>
      </c>
      <c r="B25" s="80">
        <v>20</v>
      </c>
      <c r="C25" s="80">
        <v>130</v>
      </c>
      <c r="D25" s="80">
        <v>43</v>
      </c>
      <c r="E25" s="80">
        <v>1</v>
      </c>
      <c r="F25" s="80">
        <v>1</v>
      </c>
      <c r="G25" s="80">
        <v>0</v>
      </c>
      <c r="H25" s="80">
        <v>0</v>
      </c>
      <c r="I25" s="80">
        <v>7</v>
      </c>
      <c r="J25" s="80">
        <v>202</v>
      </c>
      <c r="K25" s="82"/>
      <c r="L25" s="79" t="s">
        <v>169</v>
      </c>
      <c r="M25" s="79">
        <v>0</v>
      </c>
      <c r="N25" s="79">
        <v>0</v>
      </c>
      <c r="O25" s="79">
        <v>10</v>
      </c>
      <c r="P25" s="79">
        <v>1</v>
      </c>
      <c r="Q25" s="79">
        <v>0</v>
      </c>
      <c r="R25" s="79">
        <v>0</v>
      </c>
      <c r="S25" s="79">
        <v>0</v>
      </c>
      <c r="T25" s="79">
        <v>0</v>
      </c>
      <c r="U25" s="79">
        <v>11</v>
      </c>
      <c r="V25" s="82"/>
      <c r="W25" s="79" t="s">
        <v>169</v>
      </c>
      <c r="X25" s="79">
        <v>0</v>
      </c>
      <c r="Y25" s="79">
        <v>0</v>
      </c>
      <c r="Z25" s="79">
        <v>16</v>
      </c>
      <c r="AA25" s="79">
        <v>1</v>
      </c>
      <c r="AB25" s="79">
        <v>0</v>
      </c>
      <c r="AC25" s="79">
        <v>0</v>
      </c>
      <c r="AD25" s="79">
        <v>0</v>
      </c>
      <c r="AE25" s="79">
        <v>1</v>
      </c>
      <c r="AF25" s="79">
        <v>18</v>
      </c>
      <c r="AG25" s="82"/>
      <c r="AH25" s="79" t="s">
        <v>169</v>
      </c>
      <c r="AI25" s="79">
        <v>0</v>
      </c>
      <c r="AJ25" s="79">
        <v>0</v>
      </c>
      <c r="AK25" s="79">
        <v>8</v>
      </c>
      <c r="AL25" s="79">
        <v>0</v>
      </c>
      <c r="AM25" s="79">
        <v>0</v>
      </c>
      <c r="AN25" s="79">
        <v>0</v>
      </c>
      <c r="AO25" s="79">
        <v>0</v>
      </c>
      <c r="AP25" s="79">
        <v>1</v>
      </c>
      <c r="AQ25" s="79">
        <v>9</v>
      </c>
      <c r="AR25" s="82"/>
      <c r="AS25" s="79" t="s">
        <v>169</v>
      </c>
      <c r="AT25" s="79">
        <v>6</v>
      </c>
      <c r="AU25" s="79">
        <v>0</v>
      </c>
      <c r="AV25" s="79">
        <v>14</v>
      </c>
      <c r="AW25" s="79">
        <v>6</v>
      </c>
      <c r="AX25" s="79">
        <v>0</v>
      </c>
      <c r="AY25" s="79">
        <v>0</v>
      </c>
      <c r="AZ25" s="79">
        <v>0</v>
      </c>
      <c r="BA25" s="79">
        <v>0</v>
      </c>
      <c r="BB25" s="79">
        <v>26</v>
      </c>
      <c r="BC25" s="82"/>
      <c r="BD25" s="79" t="s">
        <v>168</v>
      </c>
      <c r="BE25" s="79">
        <v>36</v>
      </c>
      <c r="BF25" s="79">
        <v>103</v>
      </c>
      <c r="BG25" s="79">
        <v>63</v>
      </c>
      <c r="BH25" s="79">
        <v>7</v>
      </c>
      <c r="BI25" s="79">
        <v>2</v>
      </c>
      <c r="BJ25" s="79">
        <v>0</v>
      </c>
      <c r="BK25" s="79">
        <v>0</v>
      </c>
      <c r="BL25" s="79">
        <v>9</v>
      </c>
      <c r="BM25" s="79">
        <v>220</v>
      </c>
      <c r="BN25" s="82"/>
      <c r="BO25" s="103" t="s">
        <v>169</v>
      </c>
      <c r="BP25" s="104">
        <v>1</v>
      </c>
      <c r="BQ25" s="103">
        <v>0</v>
      </c>
      <c r="BR25" s="104">
        <v>69</v>
      </c>
      <c r="BS25" s="103">
        <v>6</v>
      </c>
      <c r="BT25" s="104">
        <v>0</v>
      </c>
      <c r="BU25" s="103">
        <v>0</v>
      </c>
      <c r="BV25" s="103">
        <v>0</v>
      </c>
      <c r="BW25" s="106">
        <v>3</v>
      </c>
      <c r="BY25" s="101" t="s">
        <v>169</v>
      </c>
      <c r="BZ25" s="102">
        <v>3</v>
      </c>
      <c r="CA25" s="102">
        <v>111</v>
      </c>
      <c r="CB25" s="102">
        <v>7</v>
      </c>
      <c r="CC25" s="102">
        <v>0</v>
      </c>
      <c r="CD25" s="102">
        <v>0</v>
      </c>
      <c r="CE25" s="102">
        <v>0</v>
      </c>
      <c r="CF25" s="102">
        <v>0</v>
      </c>
      <c r="CG25" s="102">
        <v>0</v>
      </c>
      <c r="CI25" s="79" t="s">
        <v>169</v>
      </c>
      <c r="CJ25" s="79">
        <v>1</v>
      </c>
      <c r="CK25" s="79">
        <v>55</v>
      </c>
      <c r="CL25" s="79">
        <v>6</v>
      </c>
      <c r="CM25" s="79">
        <v>0</v>
      </c>
      <c r="CN25" s="79">
        <v>20</v>
      </c>
      <c r="CO25" s="79">
        <v>0</v>
      </c>
      <c r="CP25" s="79">
        <v>0</v>
      </c>
      <c r="CQ25" s="79">
        <v>0</v>
      </c>
    </row>
    <row r="26" spans="1:95" s="6" customFormat="1" ht="18" customHeight="1">
      <c r="A26" s="80" t="s">
        <v>169</v>
      </c>
      <c r="B26" s="80">
        <v>0</v>
      </c>
      <c r="C26" s="80">
        <v>17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17</v>
      </c>
      <c r="K26" s="82"/>
      <c r="L26" s="79" t="s">
        <v>170</v>
      </c>
      <c r="M26" s="79">
        <v>30</v>
      </c>
      <c r="N26" s="79">
        <v>19</v>
      </c>
      <c r="O26" s="79">
        <v>245</v>
      </c>
      <c r="P26" s="79">
        <v>132</v>
      </c>
      <c r="Q26" s="79">
        <v>1</v>
      </c>
      <c r="R26" s="79">
        <v>1</v>
      </c>
      <c r="S26" s="79">
        <v>8</v>
      </c>
      <c r="T26" s="79">
        <v>38</v>
      </c>
      <c r="U26" s="79">
        <v>474</v>
      </c>
      <c r="V26" s="82"/>
      <c r="W26" s="79" t="s">
        <v>170</v>
      </c>
      <c r="X26" s="79">
        <v>17</v>
      </c>
      <c r="Y26" s="79">
        <v>14</v>
      </c>
      <c r="Z26" s="79">
        <v>364</v>
      </c>
      <c r="AA26" s="79">
        <v>111</v>
      </c>
      <c r="AB26" s="79">
        <v>2</v>
      </c>
      <c r="AC26" s="79">
        <v>0</v>
      </c>
      <c r="AD26" s="79">
        <v>4</v>
      </c>
      <c r="AE26" s="79">
        <v>239</v>
      </c>
      <c r="AF26" s="79">
        <v>751</v>
      </c>
      <c r="AG26" s="82"/>
      <c r="AH26" s="79" t="s">
        <v>170</v>
      </c>
      <c r="AI26" s="79">
        <v>81</v>
      </c>
      <c r="AJ26" s="79">
        <v>5</v>
      </c>
      <c r="AK26" s="79">
        <v>273</v>
      </c>
      <c r="AL26" s="79">
        <v>180</v>
      </c>
      <c r="AM26" s="79">
        <v>1</v>
      </c>
      <c r="AN26" s="79">
        <v>0</v>
      </c>
      <c r="AO26" s="79">
        <v>3</v>
      </c>
      <c r="AP26" s="79">
        <v>32</v>
      </c>
      <c r="AQ26" s="79">
        <v>575</v>
      </c>
      <c r="AR26" s="82"/>
      <c r="AS26" s="79" t="s">
        <v>170</v>
      </c>
      <c r="AT26" s="79">
        <v>36</v>
      </c>
      <c r="AU26" s="79">
        <v>14</v>
      </c>
      <c r="AV26" s="79">
        <v>331</v>
      </c>
      <c r="AW26" s="79">
        <v>135</v>
      </c>
      <c r="AX26" s="79">
        <v>1</v>
      </c>
      <c r="AY26" s="79">
        <v>16</v>
      </c>
      <c r="AZ26" s="79">
        <v>6</v>
      </c>
      <c r="BA26" s="79">
        <v>46</v>
      </c>
      <c r="BB26" s="79">
        <v>585</v>
      </c>
      <c r="BC26" s="82"/>
      <c r="BD26" s="79" t="s">
        <v>169</v>
      </c>
      <c r="BE26" s="79">
        <v>12</v>
      </c>
      <c r="BF26" s="79">
        <v>19</v>
      </c>
      <c r="BG26" s="79">
        <v>1</v>
      </c>
      <c r="BH26" s="79">
        <v>0</v>
      </c>
      <c r="BI26" s="79">
        <v>0</v>
      </c>
      <c r="BJ26" s="79">
        <v>0</v>
      </c>
      <c r="BK26" s="79">
        <v>0</v>
      </c>
      <c r="BL26" s="79">
        <v>1</v>
      </c>
      <c r="BM26" s="79">
        <v>33</v>
      </c>
      <c r="BN26" s="82"/>
      <c r="BO26" s="103" t="s">
        <v>170</v>
      </c>
      <c r="BP26" s="104">
        <v>131</v>
      </c>
      <c r="BQ26" s="103">
        <v>36</v>
      </c>
      <c r="BR26" s="104">
        <v>393</v>
      </c>
      <c r="BS26" s="103">
        <v>242</v>
      </c>
      <c r="BT26" s="104">
        <v>2</v>
      </c>
      <c r="BU26" s="103">
        <v>1</v>
      </c>
      <c r="BV26" s="103">
        <v>7</v>
      </c>
      <c r="BW26" s="106">
        <v>28</v>
      </c>
      <c r="BY26" s="101" t="s">
        <v>170</v>
      </c>
      <c r="BZ26" s="102">
        <v>66</v>
      </c>
      <c r="CA26" s="102">
        <v>362</v>
      </c>
      <c r="CB26" s="102">
        <v>273</v>
      </c>
      <c r="CC26" s="102">
        <v>2</v>
      </c>
      <c r="CD26" s="102">
        <v>21</v>
      </c>
      <c r="CE26" s="102">
        <v>8</v>
      </c>
      <c r="CF26" s="102">
        <v>5</v>
      </c>
      <c r="CG26" s="102">
        <v>23</v>
      </c>
      <c r="CI26" s="79" t="s">
        <v>170</v>
      </c>
      <c r="CJ26" s="79">
        <v>67</v>
      </c>
      <c r="CK26" s="79">
        <v>461</v>
      </c>
      <c r="CL26" s="79">
        <v>228</v>
      </c>
      <c r="CM26" s="79">
        <v>1</v>
      </c>
      <c r="CN26" s="79">
        <v>12</v>
      </c>
      <c r="CO26" s="79">
        <v>3</v>
      </c>
      <c r="CP26" s="79">
        <v>1</v>
      </c>
      <c r="CQ26" s="79">
        <v>26</v>
      </c>
    </row>
    <row r="27" spans="1:95" s="6" customFormat="1" ht="18" customHeight="1">
      <c r="A27" s="80" t="s">
        <v>170</v>
      </c>
      <c r="B27" s="80">
        <v>64</v>
      </c>
      <c r="C27" s="80">
        <v>257</v>
      </c>
      <c r="D27" s="80">
        <v>156</v>
      </c>
      <c r="E27" s="80">
        <v>4</v>
      </c>
      <c r="F27" s="80">
        <v>12</v>
      </c>
      <c r="G27" s="80">
        <v>1</v>
      </c>
      <c r="H27" s="80">
        <v>4</v>
      </c>
      <c r="I27" s="80">
        <v>22</v>
      </c>
      <c r="J27" s="80">
        <v>520</v>
      </c>
      <c r="K27" s="82"/>
      <c r="L27" s="79" t="s">
        <v>93</v>
      </c>
      <c r="M27" s="79">
        <v>95</v>
      </c>
      <c r="N27" s="79">
        <v>150</v>
      </c>
      <c r="O27" s="79">
        <v>739</v>
      </c>
      <c r="P27" s="79">
        <v>206</v>
      </c>
      <c r="Q27" s="79">
        <v>1</v>
      </c>
      <c r="R27" s="79">
        <v>3</v>
      </c>
      <c r="S27" s="79">
        <v>0</v>
      </c>
      <c r="T27" s="79">
        <v>13</v>
      </c>
      <c r="U27" s="79">
        <v>1207</v>
      </c>
      <c r="V27" s="82"/>
      <c r="W27" s="79" t="s">
        <v>93</v>
      </c>
      <c r="X27" s="79">
        <v>127</v>
      </c>
      <c r="Y27" s="79">
        <v>60</v>
      </c>
      <c r="Z27" s="79">
        <v>537</v>
      </c>
      <c r="AA27" s="79">
        <v>12</v>
      </c>
      <c r="AB27" s="79">
        <v>1</v>
      </c>
      <c r="AC27" s="79">
        <v>3</v>
      </c>
      <c r="AD27" s="79">
        <v>10</v>
      </c>
      <c r="AE27" s="79">
        <v>223</v>
      </c>
      <c r="AF27" s="79">
        <v>973</v>
      </c>
      <c r="AG27" s="82"/>
      <c r="AH27" s="79" t="s">
        <v>93</v>
      </c>
      <c r="AI27" s="79">
        <v>80</v>
      </c>
      <c r="AJ27" s="79">
        <v>56</v>
      </c>
      <c r="AK27" s="79">
        <v>498</v>
      </c>
      <c r="AL27" s="79">
        <v>201</v>
      </c>
      <c r="AM27" s="79">
        <v>4</v>
      </c>
      <c r="AN27" s="79">
        <v>1</v>
      </c>
      <c r="AO27" s="79">
        <v>0</v>
      </c>
      <c r="AP27" s="79">
        <v>16</v>
      </c>
      <c r="AQ27" s="79">
        <v>856</v>
      </c>
      <c r="AR27" s="82"/>
      <c r="AS27" s="79" t="s">
        <v>93</v>
      </c>
      <c r="AT27" s="79">
        <v>83</v>
      </c>
      <c r="AU27" s="79">
        <v>5</v>
      </c>
      <c r="AV27" s="79">
        <v>468</v>
      </c>
      <c r="AW27" s="79">
        <v>310</v>
      </c>
      <c r="AX27" s="79">
        <v>3</v>
      </c>
      <c r="AY27" s="79">
        <v>5</v>
      </c>
      <c r="AZ27" s="79">
        <v>1</v>
      </c>
      <c r="BA27" s="79">
        <v>24</v>
      </c>
      <c r="BB27" s="79">
        <v>899</v>
      </c>
      <c r="BC27" s="82"/>
      <c r="BD27" s="79" t="s">
        <v>170</v>
      </c>
      <c r="BE27" s="79">
        <v>44</v>
      </c>
      <c r="BF27" s="79">
        <v>411</v>
      </c>
      <c r="BG27" s="79">
        <v>185</v>
      </c>
      <c r="BH27" s="79">
        <v>3</v>
      </c>
      <c r="BI27" s="79">
        <v>98</v>
      </c>
      <c r="BJ27" s="79">
        <v>0</v>
      </c>
      <c r="BK27" s="79">
        <v>6</v>
      </c>
      <c r="BL27" s="79">
        <v>29</v>
      </c>
      <c r="BM27" s="79">
        <v>776</v>
      </c>
      <c r="BN27" s="82"/>
      <c r="BO27" s="103" t="s">
        <v>93</v>
      </c>
      <c r="BP27" s="104">
        <v>166</v>
      </c>
      <c r="BQ27" s="103">
        <v>18</v>
      </c>
      <c r="BR27" s="104">
        <v>731</v>
      </c>
      <c r="BS27" s="103">
        <v>340</v>
      </c>
      <c r="BT27" s="104">
        <v>2</v>
      </c>
      <c r="BU27" s="103">
        <v>11</v>
      </c>
      <c r="BV27" s="103">
        <v>8</v>
      </c>
      <c r="BW27" s="106">
        <v>14</v>
      </c>
      <c r="BY27" s="101" t="s">
        <v>93</v>
      </c>
      <c r="BZ27" s="102">
        <v>168</v>
      </c>
      <c r="CA27" s="102">
        <v>719</v>
      </c>
      <c r="CB27" s="102">
        <v>345</v>
      </c>
      <c r="CC27" s="102">
        <v>4</v>
      </c>
      <c r="CD27" s="102">
        <v>23</v>
      </c>
      <c r="CE27" s="102">
        <v>4</v>
      </c>
      <c r="CF27" s="102">
        <v>19</v>
      </c>
      <c r="CG27" s="102">
        <v>11</v>
      </c>
      <c r="CI27" s="79" t="s">
        <v>93</v>
      </c>
      <c r="CJ27" s="79">
        <v>140</v>
      </c>
      <c r="CK27" s="79">
        <v>528</v>
      </c>
      <c r="CL27" s="79">
        <v>289</v>
      </c>
      <c r="CM27" s="79">
        <v>5</v>
      </c>
      <c r="CN27" s="79">
        <v>40</v>
      </c>
      <c r="CO27" s="79">
        <v>17</v>
      </c>
      <c r="CP27" s="79">
        <v>13</v>
      </c>
      <c r="CQ27" s="79">
        <v>17</v>
      </c>
    </row>
    <row r="28" spans="1:95" s="6" customFormat="1" ht="18" customHeight="1">
      <c r="A28" s="80" t="s">
        <v>93</v>
      </c>
      <c r="B28" s="80">
        <v>145</v>
      </c>
      <c r="C28" s="80">
        <v>511</v>
      </c>
      <c r="D28" s="80">
        <v>224</v>
      </c>
      <c r="E28" s="80">
        <v>0</v>
      </c>
      <c r="F28" s="80">
        <v>151</v>
      </c>
      <c r="G28" s="80">
        <v>1</v>
      </c>
      <c r="H28" s="80">
        <v>2</v>
      </c>
      <c r="I28" s="80">
        <v>16</v>
      </c>
      <c r="J28" s="80">
        <v>1050</v>
      </c>
      <c r="K28" s="82"/>
      <c r="L28" s="79" t="s">
        <v>94</v>
      </c>
      <c r="M28" s="79">
        <v>51</v>
      </c>
      <c r="N28" s="79">
        <v>110</v>
      </c>
      <c r="O28" s="79">
        <v>580</v>
      </c>
      <c r="P28" s="79">
        <v>309</v>
      </c>
      <c r="Q28" s="79">
        <v>2</v>
      </c>
      <c r="R28" s="79">
        <v>2</v>
      </c>
      <c r="S28" s="79">
        <v>3</v>
      </c>
      <c r="T28" s="79">
        <v>82</v>
      </c>
      <c r="U28" s="79">
        <v>1139</v>
      </c>
      <c r="V28" s="82"/>
      <c r="W28" s="79" t="s">
        <v>94</v>
      </c>
      <c r="X28" s="79">
        <v>93</v>
      </c>
      <c r="Y28" s="79">
        <v>28</v>
      </c>
      <c r="Z28" s="79">
        <v>451</v>
      </c>
      <c r="AA28" s="79">
        <v>61</v>
      </c>
      <c r="AB28" s="79">
        <v>1</v>
      </c>
      <c r="AC28" s="79">
        <v>8</v>
      </c>
      <c r="AD28" s="79">
        <v>1</v>
      </c>
      <c r="AE28" s="79">
        <v>187</v>
      </c>
      <c r="AF28" s="79">
        <v>830</v>
      </c>
      <c r="AG28" s="82"/>
      <c r="AH28" s="79" t="s">
        <v>94</v>
      </c>
      <c r="AI28" s="79">
        <v>32</v>
      </c>
      <c r="AJ28" s="79">
        <v>16</v>
      </c>
      <c r="AK28" s="79">
        <v>337</v>
      </c>
      <c r="AL28" s="79">
        <v>247</v>
      </c>
      <c r="AM28" s="79">
        <v>3</v>
      </c>
      <c r="AN28" s="79">
        <v>3</v>
      </c>
      <c r="AO28" s="79">
        <v>0</v>
      </c>
      <c r="AP28" s="79">
        <v>57</v>
      </c>
      <c r="AQ28" s="79">
        <v>695</v>
      </c>
      <c r="AR28" s="82"/>
      <c r="AS28" s="79" t="s">
        <v>94</v>
      </c>
      <c r="AT28" s="79">
        <v>156</v>
      </c>
      <c r="AU28" s="79">
        <v>137</v>
      </c>
      <c r="AV28" s="79">
        <v>406</v>
      </c>
      <c r="AW28" s="79">
        <v>247</v>
      </c>
      <c r="AX28" s="79">
        <v>1</v>
      </c>
      <c r="AY28" s="79">
        <v>2</v>
      </c>
      <c r="AZ28" s="79">
        <v>0</v>
      </c>
      <c r="BA28" s="79">
        <v>58</v>
      </c>
      <c r="BB28" s="79">
        <v>1007</v>
      </c>
      <c r="BC28" s="82"/>
      <c r="BD28" s="79" t="s">
        <v>93</v>
      </c>
      <c r="BE28" s="79">
        <v>87</v>
      </c>
      <c r="BF28" s="79">
        <v>482</v>
      </c>
      <c r="BG28" s="79">
        <v>459</v>
      </c>
      <c r="BH28" s="79">
        <v>1</v>
      </c>
      <c r="BI28" s="79">
        <v>69</v>
      </c>
      <c r="BJ28" s="79">
        <v>3</v>
      </c>
      <c r="BK28" s="79">
        <v>14</v>
      </c>
      <c r="BL28" s="79">
        <v>47</v>
      </c>
      <c r="BM28" s="79">
        <v>1162</v>
      </c>
      <c r="BN28" s="82"/>
      <c r="BO28" s="103" t="s">
        <v>94</v>
      </c>
      <c r="BP28" s="104">
        <v>394</v>
      </c>
      <c r="BQ28" s="103">
        <v>68</v>
      </c>
      <c r="BR28" s="104">
        <v>653</v>
      </c>
      <c r="BS28" s="103">
        <v>302</v>
      </c>
      <c r="BT28" s="104">
        <v>2</v>
      </c>
      <c r="BU28" s="103">
        <v>6</v>
      </c>
      <c r="BV28" s="103">
        <v>0</v>
      </c>
      <c r="BW28" s="106">
        <v>30</v>
      </c>
      <c r="BY28" s="101" t="s">
        <v>94</v>
      </c>
      <c r="BZ28" s="102">
        <v>179</v>
      </c>
      <c r="CA28" s="102">
        <v>539</v>
      </c>
      <c r="CB28" s="102">
        <v>178</v>
      </c>
      <c r="CC28" s="102">
        <v>4</v>
      </c>
      <c r="CD28" s="102">
        <v>38</v>
      </c>
      <c r="CE28" s="102">
        <v>12</v>
      </c>
      <c r="CF28" s="102">
        <v>4</v>
      </c>
      <c r="CG28" s="102">
        <v>39</v>
      </c>
      <c r="CI28" s="79" t="s">
        <v>94</v>
      </c>
      <c r="CJ28" s="79">
        <v>115</v>
      </c>
      <c r="CK28" s="79">
        <v>663</v>
      </c>
      <c r="CL28" s="79">
        <v>271</v>
      </c>
      <c r="CM28" s="79">
        <v>1</v>
      </c>
      <c r="CN28" s="79">
        <v>55</v>
      </c>
      <c r="CO28" s="79">
        <v>20</v>
      </c>
      <c r="CP28" s="79">
        <v>0</v>
      </c>
      <c r="CQ28" s="79">
        <v>42</v>
      </c>
    </row>
    <row r="29" spans="1:95" s="6" customFormat="1" ht="18" customHeight="1">
      <c r="A29" s="80" t="s">
        <v>94</v>
      </c>
      <c r="B29" s="80">
        <v>40</v>
      </c>
      <c r="C29" s="80">
        <v>654</v>
      </c>
      <c r="D29" s="80">
        <v>261</v>
      </c>
      <c r="E29" s="80">
        <v>0</v>
      </c>
      <c r="F29" s="80">
        <v>59</v>
      </c>
      <c r="G29" s="80">
        <v>1</v>
      </c>
      <c r="H29" s="80">
        <v>1</v>
      </c>
      <c r="I29" s="80">
        <v>93</v>
      </c>
      <c r="J29" s="80">
        <v>1109</v>
      </c>
      <c r="K29" s="82"/>
      <c r="L29" s="79" t="s">
        <v>95</v>
      </c>
      <c r="M29" s="79">
        <v>124</v>
      </c>
      <c r="N29" s="79">
        <v>43</v>
      </c>
      <c r="O29" s="79">
        <v>414</v>
      </c>
      <c r="P29" s="79">
        <v>298</v>
      </c>
      <c r="Q29" s="79">
        <v>3</v>
      </c>
      <c r="R29" s="79">
        <v>2</v>
      </c>
      <c r="S29" s="79">
        <v>2</v>
      </c>
      <c r="T29" s="79">
        <v>60</v>
      </c>
      <c r="U29" s="79">
        <v>946</v>
      </c>
      <c r="V29" s="82"/>
      <c r="W29" s="79" t="s">
        <v>95</v>
      </c>
      <c r="X29" s="79">
        <v>43</v>
      </c>
      <c r="Y29" s="79">
        <v>13</v>
      </c>
      <c r="Z29" s="79">
        <v>373</v>
      </c>
      <c r="AA29" s="79">
        <v>138</v>
      </c>
      <c r="AB29" s="79">
        <v>0</v>
      </c>
      <c r="AC29" s="79">
        <v>1</v>
      </c>
      <c r="AD29" s="79">
        <v>2</v>
      </c>
      <c r="AE29" s="79">
        <v>345</v>
      </c>
      <c r="AF29" s="79">
        <v>915</v>
      </c>
      <c r="AG29" s="82"/>
      <c r="AH29" s="79" t="s">
        <v>95</v>
      </c>
      <c r="AI29" s="79">
        <v>75</v>
      </c>
      <c r="AJ29" s="79">
        <v>14</v>
      </c>
      <c r="AK29" s="79">
        <v>249</v>
      </c>
      <c r="AL29" s="79">
        <v>441</v>
      </c>
      <c r="AM29" s="79">
        <v>4</v>
      </c>
      <c r="AN29" s="79">
        <v>2</v>
      </c>
      <c r="AO29" s="79">
        <v>0</v>
      </c>
      <c r="AP29" s="79">
        <v>243</v>
      </c>
      <c r="AQ29" s="79">
        <v>1028</v>
      </c>
      <c r="AR29" s="82"/>
      <c r="AS29" s="79" t="s">
        <v>95</v>
      </c>
      <c r="AT29" s="79">
        <v>97</v>
      </c>
      <c r="AU29" s="79">
        <v>32</v>
      </c>
      <c r="AV29" s="79">
        <v>285</v>
      </c>
      <c r="AW29" s="79">
        <v>334</v>
      </c>
      <c r="AX29" s="79">
        <v>1</v>
      </c>
      <c r="AY29" s="79">
        <v>1</v>
      </c>
      <c r="AZ29" s="79">
        <v>2</v>
      </c>
      <c r="BA29" s="79">
        <v>56</v>
      </c>
      <c r="BB29" s="79">
        <v>808</v>
      </c>
      <c r="BC29" s="82"/>
      <c r="BD29" s="79" t="s">
        <v>94</v>
      </c>
      <c r="BE29" s="79">
        <v>63</v>
      </c>
      <c r="BF29" s="79">
        <v>436</v>
      </c>
      <c r="BG29" s="79">
        <v>235</v>
      </c>
      <c r="BH29" s="79">
        <v>0</v>
      </c>
      <c r="BI29" s="79">
        <v>66</v>
      </c>
      <c r="BJ29" s="79">
        <v>14</v>
      </c>
      <c r="BK29" s="79">
        <v>0</v>
      </c>
      <c r="BL29" s="79">
        <v>37</v>
      </c>
      <c r="BM29" s="79">
        <v>851</v>
      </c>
      <c r="BN29" s="82"/>
      <c r="BO29" s="103" t="s">
        <v>95</v>
      </c>
      <c r="BP29" s="104">
        <v>193</v>
      </c>
      <c r="BQ29" s="103">
        <v>20</v>
      </c>
      <c r="BR29" s="104">
        <v>413</v>
      </c>
      <c r="BS29" s="103">
        <v>340</v>
      </c>
      <c r="BT29" s="104">
        <v>0</v>
      </c>
      <c r="BU29" s="103">
        <v>7</v>
      </c>
      <c r="BV29" s="103">
        <v>5</v>
      </c>
      <c r="BW29" s="106">
        <v>34</v>
      </c>
      <c r="BY29" s="101" t="s">
        <v>95</v>
      </c>
      <c r="BZ29" s="102">
        <v>265</v>
      </c>
      <c r="CA29" s="102">
        <v>515</v>
      </c>
      <c r="CB29" s="102">
        <v>250</v>
      </c>
      <c r="CC29" s="102">
        <v>1</v>
      </c>
      <c r="CD29" s="102">
        <v>54</v>
      </c>
      <c r="CE29" s="102">
        <v>3</v>
      </c>
      <c r="CF29" s="102">
        <v>1</v>
      </c>
      <c r="CG29" s="102">
        <v>75</v>
      </c>
      <c r="CI29" s="79" t="s">
        <v>95</v>
      </c>
      <c r="CJ29" s="79">
        <v>377</v>
      </c>
      <c r="CK29" s="79">
        <v>430</v>
      </c>
      <c r="CL29" s="79">
        <v>322</v>
      </c>
      <c r="CM29" s="79">
        <v>2</v>
      </c>
      <c r="CN29" s="79">
        <v>22</v>
      </c>
      <c r="CO29" s="79">
        <v>2</v>
      </c>
      <c r="CP29" s="79">
        <v>2</v>
      </c>
      <c r="CQ29" s="79">
        <v>42</v>
      </c>
    </row>
    <row r="30" spans="1:95" s="6" customFormat="1" ht="18" customHeight="1">
      <c r="A30" s="80" t="s">
        <v>95</v>
      </c>
      <c r="B30" s="80">
        <v>59</v>
      </c>
      <c r="C30" s="80">
        <v>214</v>
      </c>
      <c r="D30" s="80">
        <v>263</v>
      </c>
      <c r="E30" s="80">
        <v>0</v>
      </c>
      <c r="F30" s="80">
        <v>13</v>
      </c>
      <c r="G30" s="80">
        <v>0</v>
      </c>
      <c r="H30" s="80">
        <v>2</v>
      </c>
      <c r="I30" s="80">
        <v>18</v>
      </c>
      <c r="J30" s="80">
        <v>569</v>
      </c>
      <c r="K30" s="82"/>
      <c r="L30" s="79" t="s">
        <v>96</v>
      </c>
      <c r="M30" s="79">
        <v>96</v>
      </c>
      <c r="N30" s="79">
        <v>4</v>
      </c>
      <c r="O30" s="79">
        <v>419</v>
      </c>
      <c r="P30" s="79">
        <v>245</v>
      </c>
      <c r="Q30" s="79">
        <v>0</v>
      </c>
      <c r="R30" s="79">
        <v>1</v>
      </c>
      <c r="S30" s="79">
        <v>8</v>
      </c>
      <c r="T30" s="79">
        <v>30</v>
      </c>
      <c r="U30" s="79">
        <v>803</v>
      </c>
      <c r="V30" s="82"/>
      <c r="W30" s="79" t="s">
        <v>96</v>
      </c>
      <c r="X30" s="79">
        <v>50</v>
      </c>
      <c r="Y30" s="79">
        <v>20</v>
      </c>
      <c r="Z30" s="79">
        <v>431</v>
      </c>
      <c r="AA30" s="79">
        <v>145</v>
      </c>
      <c r="AB30" s="79">
        <v>1</v>
      </c>
      <c r="AC30" s="79">
        <v>0</v>
      </c>
      <c r="AD30" s="79">
        <v>1</v>
      </c>
      <c r="AE30" s="79">
        <v>184</v>
      </c>
      <c r="AF30" s="79">
        <v>832</v>
      </c>
      <c r="AG30" s="82"/>
      <c r="AH30" s="79" t="s">
        <v>96</v>
      </c>
      <c r="AI30" s="79">
        <v>86</v>
      </c>
      <c r="AJ30" s="79">
        <v>3</v>
      </c>
      <c r="AK30" s="79">
        <v>376</v>
      </c>
      <c r="AL30" s="79">
        <v>143</v>
      </c>
      <c r="AM30" s="79">
        <v>0</v>
      </c>
      <c r="AN30" s="79">
        <v>2</v>
      </c>
      <c r="AO30" s="79">
        <v>1</v>
      </c>
      <c r="AP30" s="79">
        <v>71</v>
      </c>
      <c r="AQ30" s="79">
        <v>682</v>
      </c>
      <c r="AR30" s="82"/>
      <c r="AS30" s="79" t="s">
        <v>96</v>
      </c>
      <c r="AT30" s="79">
        <v>110</v>
      </c>
      <c r="AU30" s="79">
        <v>24</v>
      </c>
      <c r="AV30" s="79">
        <v>517</v>
      </c>
      <c r="AW30" s="79">
        <v>170</v>
      </c>
      <c r="AX30" s="79">
        <v>2</v>
      </c>
      <c r="AY30" s="79">
        <v>0</v>
      </c>
      <c r="AZ30" s="79">
        <v>0</v>
      </c>
      <c r="BA30" s="79">
        <v>81</v>
      </c>
      <c r="BB30" s="79">
        <v>904</v>
      </c>
      <c r="BC30" s="82"/>
      <c r="BD30" s="79" t="s">
        <v>95</v>
      </c>
      <c r="BE30" s="79">
        <v>105</v>
      </c>
      <c r="BF30" s="79">
        <v>251</v>
      </c>
      <c r="BG30" s="79">
        <v>303</v>
      </c>
      <c r="BH30" s="79">
        <v>2</v>
      </c>
      <c r="BI30" s="79">
        <v>18</v>
      </c>
      <c r="BJ30" s="79">
        <v>1</v>
      </c>
      <c r="BK30" s="79">
        <v>3</v>
      </c>
      <c r="BL30" s="79">
        <v>37</v>
      </c>
      <c r="BM30" s="79">
        <v>720</v>
      </c>
      <c r="BN30" s="82"/>
      <c r="BO30" s="103" t="s">
        <v>96</v>
      </c>
      <c r="BP30" s="104">
        <v>237</v>
      </c>
      <c r="BQ30" s="103">
        <v>116</v>
      </c>
      <c r="BR30" s="104">
        <v>626</v>
      </c>
      <c r="BS30" s="103">
        <v>325</v>
      </c>
      <c r="BT30" s="104">
        <v>3</v>
      </c>
      <c r="BU30" s="103">
        <v>22</v>
      </c>
      <c r="BV30" s="103">
        <v>7</v>
      </c>
      <c r="BW30" s="106">
        <v>39</v>
      </c>
      <c r="BY30" s="101" t="s">
        <v>96</v>
      </c>
      <c r="BZ30" s="102">
        <v>190</v>
      </c>
      <c r="CA30" s="102">
        <v>918</v>
      </c>
      <c r="CB30" s="102">
        <v>403</v>
      </c>
      <c r="CC30" s="102">
        <v>2</v>
      </c>
      <c r="CD30" s="102">
        <v>135</v>
      </c>
      <c r="CE30" s="102">
        <v>14</v>
      </c>
      <c r="CF30" s="102">
        <v>1</v>
      </c>
      <c r="CG30" s="102">
        <v>27</v>
      </c>
      <c r="CI30" s="79" t="s">
        <v>96</v>
      </c>
      <c r="CJ30" s="79">
        <v>131</v>
      </c>
      <c r="CK30" s="79">
        <v>706</v>
      </c>
      <c r="CL30" s="79">
        <v>230</v>
      </c>
      <c r="CM30" s="79">
        <v>4</v>
      </c>
      <c r="CN30" s="79">
        <v>213</v>
      </c>
      <c r="CO30" s="79">
        <v>49</v>
      </c>
      <c r="CP30" s="79">
        <v>4</v>
      </c>
      <c r="CQ30" s="79">
        <v>42</v>
      </c>
    </row>
    <row r="31" spans="1:95" s="6" customFormat="1" ht="18" customHeight="1">
      <c r="A31" s="80" t="s">
        <v>96</v>
      </c>
      <c r="B31" s="80">
        <v>154</v>
      </c>
      <c r="C31" s="80">
        <v>302</v>
      </c>
      <c r="D31" s="80">
        <v>233</v>
      </c>
      <c r="E31" s="80">
        <v>0</v>
      </c>
      <c r="F31" s="80">
        <v>11</v>
      </c>
      <c r="G31" s="80">
        <v>8</v>
      </c>
      <c r="H31" s="80">
        <v>0</v>
      </c>
      <c r="I31" s="80">
        <v>34</v>
      </c>
      <c r="J31" s="80">
        <v>742</v>
      </c>
      <c r="K31" s="82"/>
      <c r="L31" s="79" t="s">
        <v>171</v>
      </c>
      <c r="M31" s="79">
        <v>1</v>
      </c>
      <c r="N31" s="79">
        <v>2</v>
      </c>
      <c r="O31" s="79">
        <v>51</v>
      </c>
      <c r="P31" s="79">
        <v>26</v>
      </c>
      <c r="Q31" s="79">
        <v>0</v>
      </c>
      <c r="R31" s="79">
        <v>0</v>
      </c>
      <c r="S31" s="79">
        <v>2</v>
      </c>
      <c r="T31" s="79">
        <v>2</v>
      </c>
      <c r="U31" s="79">
        <v>84</v>
      </c>
      <c r="V31" s="82"/>
      <c r="W31" s="79" t="s">
        <v>171</v>
      </c>
      <c r="X31" s="79">
        <v>5</v>
      </c>
      <c r="Y31" s="79">
        <v>1</v>
      </c>
      <c r="Z31" s="79">
        <v>14</v>
      </c>
      <c r="AA31" s="79">
        <v>0</v>
      </c>
      <c r="AB31" s="79">
        <v>1</v>
      </c>
      <c r="AC31" s="79">
        <v>0</v>
      </c>
      <c r="AD31" s="79">
        <v>0</v>
      </c>
      <c r="AE31" s="79">
        <v>30</v>
      </c>
      <c r="AF31" s="79">
        <v>51</v>
      </c>
      <c r="AG31" s="82"/>
      <c r="AH31" s="79" t="s">
        <v>171</v>
      </c>
      <c r="AI31" s="79">
        <v>5</v>
      </c>
      <c r="AJ31" s="79">
        <v>0</v>
      </c>
      <c r="AK31" s="79">
        <v>58</v>
      </c>
      <c r="AL31" s="79">
        <v>25</v>
      </c>
      <c r="AM31" s="79">
        <v>2</v>
      </c>
      <c r="AN31" s="79">
        <v>0</v>
      </c>
      <c r="AO31" s="79">
        <v>0</v>
      </c>
      <c r="AP31" s="79">
        <v>2</v>
      </c>
      <c r="AQ31" s="79">
        <v>92</v>
      </c>
      <c r="AR31" s="82"/>
      <c r="AS31" s="79" t="s">
        <v>171</v>
      </c>
      <c r="AT31" s="79">
        <v>3</v>
      </c>
      <c r="AU31" s="79">
        <v>0</v>
      </c>
      <c r="AV31" s="79">
        <v>30</v>
      </c>
      <c r="AW31" s="79">
        <v>34</v>
      </c>
      <c r="AX31" s="79">
        <v>0</v>
      </c>
      <c r="AY31" s="79">
        <v>0</v>
      </c>
      <c r="AZ31" s="79">
        <v>0</v>
      </c>
      <c r="BA31" s="79">
        <v>3</v>
      </c>
      <c r="BB31" s="79">
        <v>70</v>
      </c>
      <c r="BC31" s="82"/>
      <c r="BD31" s="79" t="s">
        <v>96</v>
      </c>
      <c r="BE31" s="79">
        <v>79</v>
      </c>
      <c r="BF31" s="79">
        <v>562</v>
      </c>
      <c r="BG31" s="79">
        <v>402</v>
      </c>
      <c r="BH31" s="79">
        <v>0</v>
      </c>
      <c r="BI31" s="79">
        <v>54</v>
      </c>
      <c r="BJ31" s="79">
        <v>3</v>
      </c>
      <c r="BK31" s="79">
        <v>19</v>
      </c>
      <c r="BL31" s="79">
        <v>42</v>
      </c>
      <c r="BM31" s="79">
        <v>1161</v>
      </c>
      <c r="BN31" s="82"/>
      <c r="BO31" s="103" t="s">
        <v>171</v>
      </c>
      <c r="BP31" s="104">
        <v>3</v>
      </c>
      <c r="BQ31" s="103">
        <v>0</v>
      </c>
      <c r="BR31" s="104">
        <v>225</v>
      </c>
      <c r="BS31" s="103">
        <v>28</v>
      </c>
      <c r="BT31" s="104">
        <v>0</v>
      </c>
      <c r="BU31" s="103">
        <v>0</v>
      </c>
      <c r="BV31" s="103">
        <v>3</v>
      </c>
      <c r="BW31" s="106">
        <v>1</v>
      </c>
      <c r="BY31" s="101" t="s">
        <v>171</v>
      </c>
      <c r="BZ31" s="102">
        <v>2</v>
      </c>
      <c r="CA31" s="102">
        <v>34</v>
      </c>
      <c r="CB31" s="102">
        <v>41</v>
      </c>
      <c r="CC31" s="102">
        <v>0</v>
      </c>
      <c r="CD31" s="102">
        <v>0</v>
      </c>
      <c r="CE31" s="102">
        <v>0</v>
      </c>
      <c r="CF31" s="102">
        <v>0</v>
      </c>
      <c r="CG31" s="102">
        <v>3</v>
      </c>
      <c r="CI31" s="79" t="s">
        <v>171</v>
      </c>
      <c r="CJ31" s="79">
        <v>10</v>
      </c>
      <c r="CK31" s="79">
        <v>51</v>
      </c>
      <c r="CL31" s="79">
        <v>66</v>
      </c>
      <c r="CM31" s="79">
        <v>1</v>
      </c>
      <c r="CN31" s="79">
        <v>1</v>
      </c>
      <c r="CO31" s="79">
        <v>0</v>
      </c>
      <c r="CP31" s="79">
        <v>0</v>
      </c>
      <c r="CQ31" s="79">
        <v>6</v>
      </c>
    </row>
    <row r="32" spans="1:95" s="6" customFormat="1" ht="18" customHeight="1">
      <c r="A32" s="80" t="s">
        <v>171</v>
      </c>
      <c r="B32" s="80">
        <v>5</v>
      </c>
      <c r="C32" s="80">
        <v>42</v>
      </c>
      <c r="D32" s="80">
        <v>26</v>
      </c>
      <c r="E32" s="80">
        <v>0</v>
      </c>
      <c r="F32" s="80">
        <v>0</v>
      </c>
      <c r="G32" s="80">
        <v>0</v>
      </c>
      <c r="H32" s="80">
        <v>0</v>
      </c>
      <c r="I32" s="80">
        <v>1</v>
      </c>
      <c r="J32" s="80">
        <v>74</v>
      </c>
      <c r="K32" s="82"/>
      <c r="L32" s="79" t="s">
        <v>97</v>
      </c>
      <c r="M32" s="79">
        <v>55</v>
      </c>
      <c r="N32" s="79">
        <v>34</v>
      </c>
      <c r="O32" s="79">
        <v>199</v>
      </c>
      <c r="P32" s="79">
        <v>125</v>
      </c>
      <c r="Q32" s="79">
        <v>5</v>
      </c>
      <c r="R32" s="79">
        <v>0</v>
      </c>
      <c r="S32" s="79">
        <v>7</v>
      </c>
      <c r="T32" s="79">
        <v>63</v>
      </c>
      <c r="U32" s="79">
        <v>488</v>
      </c>
      <c r="V32" s="82"/>
      <c r="W32" s="79" t="s">
        <v>97</v>
      </c>
      <c r="X32" s="79">
        <v>104</v>
      </c>
      <c r="Y32" s="79">
        <v>30</v>
      </c>
      <c r="Z32" s="79">
        <v>272</v>
      </c>
      <c r="AA32" s="79">
        <v>40</v>
      </c>
      <c r="AB32" s="79">
        <v>0</v>
      </c>
      <c r="AC32" s="79">
        <v>0</v>
      </c>
      <c r="AD32" s="79">
        <v>2</v>
      </c>
      <c r="AE32" s="79">
        <v>114</v>
      </c>
      <c r="AF32" s="79">
        <v>562</v>
      </c>
      <c r="AG32" s="82"/>
      <c r="AH32" s="79" t="s">
        <v>97</v>
      </c>
      <c r="AI32" s="79">
        <v>60</v>
      </c>
      <c r="AJ32" s="79">
        <v>59</v>
      </c>
      <c r="AK32" s="79">
        <v>251</v>
      </c>
      <c r="AL32" s="79">
        <v>174</v>
      </c>
      <c r="AM32" s="79">
        <v>1</v>
      </c>
      <c r="AN32" s="79">
        <v>2</v>
      </c>
      <c r="AO32" s="79">
        <v>0</v>
      </c>
      <c r="AP32" s="79">
        <v>68</v>
      </c>
      <c r="AQ32" s="79">
        <v>615</v>
      </c>
      <c r="AR32" s="82"/>
      <c r="AS32" s="79" t="s">
        <v>97</v>
      </c>
      <c r="AT32" s="79">
        <v>70</v>
      </c>
      <c r="AU32" s="79">
        <v>16</v>
      </c>
      <c r="AV32" s="79">
        <v>233</v>
      </c>
      <c r="AW32" s="79">
        <v>132</v>
      </c>
      <c r="AX32" s="79">
        <v>2</v>
      </c>
      <c r="AY32" s="79">
        <v>1</v>
      </c>
      <c r="AZ32" s="79">
        <v>0</v>
      </c>
      <c r="BA32" s="79">
        <v>57</v>
      </c>
      <c r="BB32" s="79">
        <v>511</v>
      </c>
      <c r="BC32" s="82"/>
      <c r="BD32" s="79" t="s">
        <v>171</v>
      </c>
      <c r="BE32" s="79">
        <v>1</v>
      </c>
      <c r="BF32" s="79">
        <v>25</v>
      </c>
      <c r="BG32" s="79">
        <v>49</v>
      </c>
      <c r="BH32" s="79">
        <v>0</v>
      </c>
      <c r="BI32" s="79">
        <v>4</v>
      </c>
      <c r="BJ32" s="79">
        <v>0</v>
      </c>
      <c r="BK32" s="79">
        <v>0</v>
      </c>
      <c r="BL32" s="79">
        <v>5</v>
      </c>
      <c r="BM32" s="79">
        <v>84</v>
      </c>
      <c r="BN32" s="82"/>
      <c r="BO32" s="103" t="s">
        <v>97</v>
      </c>
      <c r="BP32" s="104">
        <v>141</v>
      </c>
      <c r="BQ32" s="103">
        <v>24</v>
      </c>
      <c r="BR32" s="104">
        <v>345</v>
      </c>
      <c r="BS32" s="103">
        <v>268</v>
      </c>
      <c r="BT32" s="104">
        <v>0</v>
      </c>
      <c r="BU32" s="103">
        <v>13</v>
      </c>
      <c r="BV32" s="103">
        <v>4</v>
      </c>
      <c r="BW32" s="106">
        <v>19</v>
      </c>
      <c r="BY32" s="101" t="s">
        <v>97</v>
      </c>
      <c r="BZ32" s="102">
        <v>165</v>
      </c>
      <c r="CA32" s="102">
        <v>417</v>
      </c>
      <c r="CB32" s="102">
        <v>212</v>
      </c>
      <c r="CC32" s="102">
        <v>0</v>
      </c>
      <c r="CD32" s="102">
        <v>25</v>
      </c>
      <c r="CE32" s="102">
        <v>5</v>
      </c>
      <c r="CF32" s="102">
        <v>4</v>
      </c>
      <c r="CG32" s="102">
        <v>15</v>
      </c>
      <c r="CI32" s="79" t="s">
        <v>97</v>
      </c>
      <c r="CJ32" s="79">
        <v>140</v>
      </c>
      <c r="CK32" s="79">
        <v>328</v>
      </c>
      <c r="CL32" s="79">
        <v>134</v>
      </c>
      <c r="CM32" s="79">
        <v>1</v>
      </c>
      <c r="CN32" s="79">
        <v>71</v>
      </c>
      <c r="CO32" s="79">
        <v>31</v>
      </c>
      <c r="CP32" s="79">
        <v>1</v>
      </c>
      <c r="CQ32" s="79">
        <v>32</v>
      </c>
    </row>
    <row r="33" spans="1:95" s="6" customFormat="1" ht="18" customHeight="1">
      <c r="A33" s="80" t="s">
        <v>97</v>
      </c>
      <c r="B33" s="80">
        <v>75</v>
      </c>
      <c r="C33" s="80">
        <v>258</v>
      </c>
      <c r="D33" s="80">
        <v>104</v>
      </c>
      <c r="E33" s="80">
        <v>1</v>
      </c>
      <c r="F33" s="80">
        <v>15</v>
      </c>
      <c r="G33" s="80">
        <v>0</v>
      </c>
      <c r="H33" s="80">
        <v>1</v>
      </c>
      <c r="I33" s="80">
        <v>64</v>
      </c>
      <c r="J33" s="80">
        <v>518</v>
      </c>
      <c r="K33" s="82"/>
      <c r="L33" s="79" t="s">
        <v>172</v>
      </c>
      <c r="M33" s="79">
        <v>57</v>
      </c>
      <c r="N33" s="79">
        <v>89</v>
      </c>
      <c r="O33" s="79">
        <v>554</v>
      </c>
      <c r="P33" s="79">
        <v>390</v>
      </c>
      <c r="Q33" s="79">
        <v>3</v>
      </c>
      <c r="R33" s="79">
        <v>1</v>
      </c>
      <c r="S33" s="79">
        <v>9</v>
      </c>
      <c r="T33" s="79">
        <v>66</v>
      </c>
      <c r="U33" s="79">
        <v>1169</v>
      </c>
      <c r="V33" s="82"/>
      <c r="W33" s="79" t="s">
        <v>172</v>
      </c>
      <c r="X33" s="79">
        <v>121</v>
      </c>
      <c r="Y33" s="79">
        <v>80</v>
      </c>
      <c r="Z33" s="79">
        <v>515</v>
      </c>
      <c r="AA33" s="79">
        <v>82</v>
      </c>
      <c r="AB33" s="79">
        <v>2</v>
      </c>
      <c r="AC33" s="79">
        <v>6</v>
      </c>
      <c r="AD33" s="79">
        <v>1</v>
      </c>
      <c r="AE33" s="79">
        <v>238</v>
      </c>
      <c r="AF33" s="79">
        <v>1045</v>
      </c>
      <c r="AG33" s="82"/>
      <c r="AH33" s="79" t="s">
        <v>172</v>
      </c>
      <c r="AI33" s="79">
        <v>158</v>
      </c>
      <c r="AJ33" s="79">
        <v>30</v>
      </c>
      <c r="AK33" s="79">
        <v>500</v>
      </c>
      <c r="AL33" s="79">
        <v>527</v>
      </c>
      <c r="AM33" s="79">
        <v>7</v>
      </c>
      <c r="AN33" s="79">
        <v>12</v>
      </c>
      <c r="AO33" s="79">
        <v>7</v>
      </c>
      <c r="AP33" s="79">
        <v>140</v>
      </c>
      <c r="AQ33" s="79">
        <v>1381</v>
      </c>
      <c r="AR33" s="82"/>
      <c r="AS33" s="79" t="s">
        <v>172</v>
      </c>
      <c r="AT33" s="79">
        <v>184</v>
      </c>
      <c r="AU33" s="79">
        <v>59</v>
      </c>
      <c r="AV33" s="79">
        <v>510</v>
      </c>
      <c r="AW33" s="79">
        <v>390</v>
      </c>
      <c r="AX33" s="79">
        <v>3</v>
      </c>
      <c r="AY33" s="79">
        <v>3</v>
      </c>
      <c r="AZ33" s="79">
        <v>3</v>
      </c>
      <c r="BA33" s="79">
        <v>111</v>
      </c>
      <c r="BB33" s="79">
        <v>1263</v>
      </c>
      <c r="BC33" s="82"/>
      <c r="BD33" s="79" t="s">
        <v>97</v>
      </c>
      <c r="BE33" s="79">
        <v>112</v>
      </c>
      <c r="BF33" s="79">
        <v>251</v>
      </c>
      <c r="BG33" s="79">
        <v>84</v>
      </c>
      <c r="BH33" s="79">
        <v>0</v>
      </c>
      <c r="BI33" s="79">
        <v>16</v>
      </c>
      <c r="BJ33" s="79">
        <v>1</v>
      </c>
      <c r="BK33" s="79">
        <v>4</v>
      </c>
      <c r="BL33" s="79">
        <v>37</v>
      </c>
      <c r="BM33" s="79">
        <v>505</v>
      </c>
      <c r="BN33" s="82"/>
      <c r="BO33" s="103" t="s">
        <v>172</v>
      </c>
      <c r="BP33" s="104">
        <v>236</v>
      </c>
      <c r="BQ33" s="103">
        <v>81</v>
      </c>
      <c r="BR33" s="104">
        <v>1004</v>
      </c>
      <c r="BS33" s="103">
        <v>526</v>
      </c>
      <c r="BT33" s="104">
        <v>2</v>
      </c>
      <c r="BU33" s="103">
        <v>11</v>
      </c>
      <c r="BV33" s="103">
        <v>7</v>
      </c>
      <c r="BW33" s="106">
        <v>62</v>
      </c>
      <c r="BY33" s="101" t="s">
        <v>172</v>
      </c>
      <c r="BZ33" s="102">
        <v>160</v>
      </c>
      <c r="CA33" s="102">
        <v>592</v>
      </c>
      <c r="CB33" s="102">
        <v>296</v>
      </c>
      <c r="CC33" s="102">
        <v>2</v>
      </c>
      <c r="CD33" s="102">
        <v>102</v>
      </c>
      <c r="CE33" s="102">
        <v>70</v>
      </c>
      <c r="CF33" s="102">
        <v>6</v>
      </c>
      <c r="CG33" s="102">
        <v>68</v>
      </c>
      <c r="CI33" s="79" t="s">
        <v>172</v>
      </c>
      <c r="CJ33" s="79">
        <v>232</v>
      </c>
      <c r="CK33" s="79">
        <v>607</v>
      </c>
      <c r="CL33" s="79">
        <v>338</v>
      </c>
      <c r="CM33" s="79">
        <v>4</v>
      </c>
      <c r="CN33" s="79">
        <v>84</v>
      </c>
      <c r="CO33" s="79">
        <v>14</v>
      </c>
      <c r="CP33" s="79">
        <v>2</v>
      </c>
      <c r="CQ33" s="79">
        <v>74</v>
      </c>
    </row>
    <row r="34" spans="1:95" s="6" customFormat="1" ht="18" customHeight="1">
      <c r="A34" s="80" t="s">
        <v>172</v>
      </c>
      <c r="B34" s="80">
        <v>99</v>
      </c>
      <c r="C34" s="80">
        <v>442</v>
      </c>
      <c r="D34" s="80">
        <v>328</v>
      </c>
      <c r="E34" s="80">
        <v>1</v>
      </c>
      <c r="F34" s="80">
        <v>45</v>
      </c>
      <c r="G34" s="80">
        <v>19</v>
      </c>
      <c r="H34" s="80">
        <v>12</v>
      </c>
      <c r="I34" s="80">
        <v>56</v>
      </c>
      <c r="J34" s="80">
        <v>1002</v>
      </c>
      <c r="K34" s="82"/>
      <c r="L34" s="79" t="s">
        <v>173</v>
      </c>
      <c r="M34" s="79">
        <v>10</v>
      </c>
      <c r="N34" s="79">
        <v>115</v>
      </c>
      <c r="O34" s="79">
        <v>31</v>
      </c>
      <c r="P34" s="79">
        <v>19</v>
      </c>
      <c r="Q34" s="79">
        <v>0</v>
      </c>
      <c r="R34" s="79">
        <v>0</v>
      </c>
      <c r="S34" s="79">
        <v>0</v>
      </c>
      <c r="T34" s="79">
        <v>1</v>
      </c>
      <c r="U34" s="79">
        <v>176</v>
      </c>
      <c r="V34" s="82"/>
      <c r="W34" s="79" t="s">
        <v>173</v>
      </c>
      <c r="X34" s="79">
        <v>12</v>
      </c>
      <c r="Y34" s="79">
        <v>68</v>
      </c>
      <c r="Z34" s="79">
        <v>32</v>
      </c>
      <c r="AA34" s="79">
        <v>0</v>
      </c>
      <c r="AB34" s="79">
        <v>0</v>
      </c>
      <c r="AC34" s="79">
        <v>0</v>
      </c>
      <c r="AD34" s="79">
        <v>0</v>
      </c>
      <c r="AE34" s="79">
        <v>8</v>
      </c>
      <c r="AF34" s="79">
        <v>120</v>
      </c>
      <c r="AG34" s="82"/>
      <c r="AH34" s="79" t="s">
        <v>173</v>
      </c>
      <c r="AI34" s="79">
        <v>7</v>
      </c>
      <c r="AJ34" s="79">
        <v>0</v>
      </c>
      <c r="AK34" s="79">
        <v>42</v>
      </c>
      <c r="AL34" s="79">
        <v>10</v>
      </c>
      <c r="AM34" s="79">
        <v>0</v>
      </c>
      <c r="AN34" s="79">
        <v>1</v>
      </c>
      <c r="AO34" s="79">
        <v>0</v>
      </c>
      <c r="AP34" s="79">
        <v>0</v>
      </c>
      <c r="AQ34" s="79">
        <v>60</v>
      </c>
      <c r="AR34" s="82"/>
      <c r="AS34" s="79" t="s">
        <v>173</v>
      </c>
      <c r="AT34" s="79">
        <v>27</v>
      </c>
      <c r="AU34" s="79">
        <v>2</v>
      </c>
      <c r="AV34" s="79">
        <v>24</v>
      </c>
      <c r="AW34" s="79">
        <v>13</v>
      </c>
      <c r="AX34" s="79">
        <v>0</v>
      </c>
      <c r="AY34" s="79">
        <v>0</v>
      </c>
      <c r="AZ34" s="79">
        <v>0</v>
      </c>
      <c r="BA34" s="79">
        <v>1</v>
      </c>
      <c r="BB34" s="79">
        <v>67</v>
      </c>
      <c r="BC34" s="82"/>
      <c r="BD34" s="79" t="s">
        <v>172</v>
      </c>
      <c r="BE34" s="79">
        <v>218</v>
      </c>
      <c r="BF34" s="79">
        <v>941</v>
      </c>
      <c r="BG34" s="79">
        <v>422</v>
      </c>
      <c r="BH34" s="79">
        <v>1</v>
      </c>
      <c r="BI34" s="79">
        <v>111</v>
      </c>
      <c r="BJ34" s="79">
        <v>5</v>
      </c>
      <c r="BK34" s="79">
        <v>5</v>
      </c>
      <c r="BL34" s="79">
        <v>66</v>
      </c>
      <c r="BM34" s="79">
        <v>1769</v>
      </c>
      <c r="BN34" s="82"/>
      <c r="BO34" s="103" t="s">
        <v>173</v>
      </c>
      <c r="BP34" s="104">
        <v>53</v>
      </c>
      <c r="BQ34" s="103">
        <v>11</v>
      </c>
      <c r="BR34" s="104">
        <v>54</v>
      </c>
      <c r="BS34" s="103">
        <v>22</v>
      </c>
      <c r="BT34" s="104">
        <v>0</v>
      </c>
      <c r="BU34" s="103">
        <v>0</v>
      </c>
      <c r="BV34" s="103">
        <v>0</v>
      </c>
      <c r="BW34" s="106">
        <v>0</v>
      </c>
      <c r="BY34" s="101" t="s">
        <v>173</v>
      </c>
      <c r="BZ34" s="102">
        <v>57</v>
      </c>
      <c r="CA34" s="102">
        <v>78</v>
      </c>
      <c r="CB34" s="102">
        <v>22</v>
      </c>
      <c r="CC34" s="102">
        <v>0</v>
      </c>
      <c r="CD34" s="102">
        <v>0</v>
      </c>
      <c r="CE34" s="102">
        <v>1</v>
      </c>
      <c r="CF34" s="102">
        <v>0</v>
      </c>
      <c r="CG34" s="102">
        <v>0</v>
      </c>
      <c r="CI34" s="79" t="s">
        <v>173</v>
      </c>
      <c r="CJ34" s="79">
        <v>71</v>
      </c>
      <c r="CK34" s="79">
        <v>28</v>
      </c>
      <c r="CL34" s="79">
        <v>20</v>
      </c>
      <c r="CM34" s="79">
        <v>2</v>
      </c>
      <c r="CN34" s="79">
        <v>1</v>
      </c>
      <c r="CO34" s="79">
        <v>0</v>
      </c>
      <c r="CP34" s="79">
        <v>0</v>
      </c>
      <c r="CQ34" s="79">
        <v>0</v>
      </c>
    </row>
    <row r="35" spans="1:95" s="6" customFormat="1" ht="18" customHeight="1">
      <c r="A35" s="80" t="s">
        <v>173</v>
      </c>
      <c r="B35" s="80">
        <v>25</v>
      </c>
      <c r="C35" s="80">
        <v>56</v>
      </c>
      <c r="D35" s="80">
        <v>14</v>
      </c>
      <c r="E35" s="80">
        <v>0</v>
      </c>
      <c r="F35" s="80">
        <v>54</v>
      </c>
      <c r="G35" s="80">
        <v>0</v>
      </c>
      <c r="H35" s="80">
        <v>0</v>
      </c>
      <c r="I35" s="80">
        <v>1</v>
      </c>
      <c r="J35" s="80">
        <v>150</v>
      </c>
      <c r="K35" s="82"/>
      <c r="L35" s="79" t="s">
        <v>98</v>
      </c>
      <c r="M35" s="79">
        <v>241</v>
      </c>
      <c r="N35" s="79">
        <v>226</v>
      </c>
      <c r="O35" s="79">
        <v>1234</v>
      </c>
      <c r="P35" s="79">
        <v>477</v>
      </c>
      <c r="Q35" s="79">
        <v>6</v>
      </c>
      <c r="R35" s="79">
        <v>3</v>
      </c>
      <c r="S35" s="79">
        <v>30</v>
      </c>
      <c r="T35" s="79">
        <v>119</v>
      </c>
      <c r="U35" s="79">
        <v>2336</v>
      </c>
      <c r="V35" s="82"/>
      <c r="W35" s="79" t="s">
        <v>98</v>
      </c>
      <c r="X35" s="79">
        <v>192</v>
      </c>
      <c r="Y35" s="79">
        <v>122</v>
      </c>
      <c r="Z35" s="79">
        <v>1397</v>
      </c>
      <c r="AA35" s="79">
        <v>144</v>
      </c>
      <c r="AB35" s="79">
        <v>3</v>
      </c>
      <c r="AC35" s="79">
        <v>7</v>
      </c>
      <c r="AD35" s="79">
        <v>8</v>
      </c>
      <c r="AE35" s="79">
        <v>480</v>
      </c>
      <c r="AF35" s="79">
        <v>2353</v>
      </c>
      <c r="AG35" s="82"/>
      <c r="AH35" s="79" t="s">
        <v>98</v>
      </c>
      <c r="AI35" s="79">
        <v>211</v>
      </c>
      <c r="AJ35" s="79">
        <v>118</v>
      </c>
      <c r="AK35" s="79">
        <v>1254</v>
      </c>
      <c r="AL35" s="79">
        <v>767</v>
      </c>
      <c r="AM35" s="79">
        <v>4</v>
      </c>
      <c r="AN35" s="79">
        <v>9</v>
      </c>
      <c r="AO35" s="79">
        <v>19</v>
      </c>
      <c r="AP35" s="79">
        <v>222</v>
      </c>
      <c r="AQ35" s="79">
        <v>2604</v>
      </c>
      <c r="AR35" s="82"/>
      <c r="AS35" s="79" t="s">
        <v>98</v>
      </c>
      <c r="AT35" s="79">
        <v>148</v>
      </c>
      <c r="AU35" s="79">
        <v>132</v>
      </c>
      <c r="AV35" s="79">
        <v>910</v>
      </c>
      <c r="AW35" s="79">
        <v>682</v>
      </c>
      <c r="AX35" s="79">
        <v>10</v>
      </c>
      <c r="AY35" s="79">
        <v>9</v>
      </c>
      <c r="AZ35" s="79">
        <v>5</v>
      </c>
      <c r="BA35" s="79">
        <v>163</v>
      </c>
      <c r="BB35" s="79">
        <v>2059</v>
      </c>
      <c r="BC35" s="82"/>
      <c r="BD35" s="79" t="s">
        <v>173</v>
      </c>
      <c r="BE35" s="79">
        <v>23</v>
      </c>
      <c r="BF35" s="79">
        <v>62</v>
      </c>
      <c r="BG35" s="79">
        <v>36</v>
      </c>
      <c r="BH35" s="79">
        <v>2</v>
      </c>
      <c r="BI35" s="79">
        <v>5</v>
      </c>
      <c r="BJ35" s="79">
        <v>0</v>
      </c>
      <c r="BK35" s="79">
        <v>0</v>
      </c>
      <c r="BL35" s="79">
        <v>0</v>
      </c>
      <c r="BM35" s="79">
        <v>128</v>
      </c>
      <c r="BN35" s="82"/>
      <c r="BO35" s="103" t="s">
        <v>98</v>
      </c>
      <c r="BP35" s="104">
        <v>355</v>
      </c>
      <c r="BQ35" s="103">
        <v>85</v>
      </c>
      <c r="BR35" s="104">
        <v>1377</v>
      </c>
      <c r="BS35" s="103">
        <v>807</v>
      </c>
      <c r="BT35" s="104">
        <v>5</v>
      </c>
      <c r="BU35" s="103">
        <v>21</v>
      </c>
      <c r="BV35" s="103">
        <v>86</v>
      </c>
      <c r="BW35" s="106">
        <v>119</v>
      </c>
      <c r="BY35" s="101" t="s">
        <v>98</v>
      </c>
      <c r="BZ35" s="102">
        <v>464</v>
      </c>
      <c r="CA35" s="102">
        <v>1498</v>
      </c>
      <c r="CB35" s="102">
        <v>667</v>
      </c>
      <c r="CC35" s="102">
        <v>2</v>
      </c>
      <c r="CD35" s="102">
        <v>121</v>
      </c>
      <c r="CE35" s="102">
        <v>16</v>
      </c>
      <c r="CF35" s="102">
        <v>33</v>
      </c>
      <c r="CG35" s="102">
        <v>229</v>
      </c>
      <c r="CI35" s="79" t="s">
        <v>98</v>
      </c>
      <c r="CJ35" s="79">
        <v>397</v>
      </c>
      <c r="CK35" s="79">
        <v>1611</v>
      </c>
      <c r="CL35" s="79">
        <v>685</v>
      </c>
      <c r="CM35" s="79">
        <v>4</v>
      </c>
      <c r="CN35" s="79">
        <v>296</v>
      </c>
      <c r="CO35" s="79">
        <v>17</v>
      </c>
      <c r="CP35" s="79">
        <v>3</v>
      </c>
      <c r="CQ35" s="79">
        <v>86</v>
      </c>
    </row>
    <row r="36" spans="1:95" s="6" customFormat="1" ht="18" customHeight="1">
      <c r="A36" s="80" t="s">
        <v>98</v>
      </c>
      <c r="B36" s="80">
        <v>275</v>
      </c>
      <c r="C36" s="80">
        <v>980</v>
      </c>
      <c r="D36" s="80">
        <v>609</v>
      </c>
      <c r="E36" s="80">
        <v>9</v>
      </c>
      <c r="F36" s="80">
        <v>87</v>
      </c>
      <c r="G36" s="80">
        <v>26</v>
      </c>
      <c r="H36" s="80">
        <v>5</v>
      </c>
      <c r="I36" s="80">
        <v>116</v>
      </c>
      <c r="J36" s="80">
        <v>2107</v>
      </c>
      <c r="K36" s="82"/>
      <c r="L36" s="79" t="s">
        <v>174</v>
      </c>
      <c r="M36" s="79">
        <v>74</v>
      </c>
      <c r="N36" s="79">
        <v>45</v>
      </c>
      <c r="O36" s="79">
        <v>191</v>
      </c>
      <c r="P36" s="79">
        <v>508</v>
      </c>
      <c r="Q36" s="79">
        <v>0</v>
      </c>
      <c r="R36" s="79">
        <v>0</v>
      </c>
      <c r="S36" s="79">
        <v>4</v>
      </c>
      <c r="T36" s="79">
        <v>12</v>
      </c>
      <c r="U36" s="79">
        <v>834</v>
      </c>
      <c r="V36" s="82"/>
      <c r="W36" s="79" t="s">
        <v>174</v>
      </c>
      <c r="X36" s="79">
        <v>45</v>
      </c>
      <c r="Y36" s="79">
        <v>16</v>
      </c>
      <c r="Z36" s="79">
        <v>235</v>
      </c>
      <c r="AA36" s="79">
        <v>13</v>
      </c>
      <c r="AB36" s="79">
        <v>2</v>
      </c>
      <c r="AC36" s="79">
        <v>0</v>
      </c>
      <c r="AD36" s="79">
        <v>8</v>
      </c>
      <c r="AE36" s="79">
        <v>190</v>
      </c>
      <c r="AF36" s="79">
        <v>509</v>
      </c>
      <c r="AG36" s="82"/>
      <c r="AH36" s="79" t="s">
        <v>174</v>
      </c>
      <c r="AI36" s="79">
        <v>40</v>
      </c>
      <c r="AJ36" s="79">
        <v>57</v>
      </c>
      <c r="AK36" s="79">
        <v>198</v>
      </c>
      <c r="AL36" s="79">
        <v>244</v>
      </c>
      <c r="AM36" s="79">
        <v>2</v>
      </c>
      <c r="AN36" s="79">
        <v>0</v>
      </c>
      <c r="AO36" s="79">
        <v>7</v>
      </c>
      <c r="AP36" s="79">
        <v>7</v>
      </c>
      <c r="AQ36" s="79">
        <v>555</v>
      </c>
      <c r="AR36" s="82"/>
      <c r="AS36" s="79" t="s">
        <v>174</v>
      </c>
      <c r="AT36" s="79">
        <v>36</v>
      </c>
      <c r="AU36" s="79">
        <v>29</v>
      </c>
      <c r="AV36" s="79">
        <v>183</v>
      </c>
      <c r="AW36" s="79">
        <v>199</v>
      </c>
      <c r="AX36" s="79">
        <v>1</v>
      </c>
      <c r="AY36" s="79">
        <v>1</v>
      </c>
      <c r="AZ36" s="79">
        <v>1</v>
      </c>
      <c r="BA36" s="79">
        <v>26</v>
      </c>
      <c r="BB36" s="79">
        <v>476</v>
      </c>
      <c r="BC36" s="82"/>
      <c r="BD36" s="79" t="s">
        <v>98</v>
      </c>
      <c r="BE36" s="79">
        <v>300</v>
      </c>
      <c r="BF36" s="79">
        <v>1328</v>
      </c>
      <c r="BG36" s="79">
        <v>834</v>
      </c>
      <c r="BH36" s="79">
        <v>5</v>
      </c>
      <c r="BI36" s="79">
        <v>259</v>
      </c>
      <c r="BJ36" s="79">
        <v>13</v>
      </c>
      <c r="BK36" s="79">
        <v>14</v>
      </c>
      <c r="BL36" s="79">
        <v>160</v>
      </c>
      <c r="BM36" s="79">
        <v>2913</v>
      </c>
      <c r="BN36" s="82"/>
      <c r="BO36" s="103" t="s">
        <v>174</v>
      </c>
      <c r="BP36" s="104">
        <v>44</v>
      </c>
      <c r="BQ36" s="103">
        <v>1</v>
      </c>
      <c r="BR36" s="104">
        <v>388</v>
      </c>
      <c r="BS36" s="103">
        <v>158</v>
      </c>
      <c r="BT36" s="104">
        <v>0</v>
      </c>
      <c r="BU36" s="103">
        <v>1</v>
      </c>
      <c r="BV36" s="103">
        <v>15</v>
      </c>
      <c r="BW36" s="106">
        <v>10</v>
      </c>
      <c r="BY36" s="101" t="s">
        <v>174</v>
      </c>
      <c r="BZ36" s="102">
        <v>42</v>
      </c>
      <c r="CA36" s="102">
        <v>304</v>
      </c>
      <c r="CB36" s="102">
        <v>352</v>
      </c>
      <c r="CC36" s="102">
        <v>0</v>
      </c>
      <c r="CD36" s="102">
        <v>13</v>
      </c>
      <c r="CE36" s="102">
        <v>1</v>
      </c>
      <c r="CF36" s="102">
        <v>4</v>
      </c>
      <c r="CG36" s="102">
        <v>16</v>
      </c>
      <c r="CI36" s="79" t="s">
        <v>174</v>
      </c>
      <c r="CJ36" s="79">
        <v>73</v>
      </c>
      <c r="CK36" s="79">
        <v>304</v>
      </c>
      <c r="CL36" s="79">
        <v>300</v>
      </c>
      <c r="CM36" s="79">
        <v>0</v>
      </c>
      <c r="CN36" s="79">
        <v>6</v>
      </c>
      <c r="CO36" s="79">
        <v>0</v>
      </c>
      <c r="CP36" s="79">
        <v>0</v>
      </c>
      <c r="CQ36" s="79">
        <v>21</v>
      </c>
    </row>
    <row r="37" spans="1:95" s="6" customFormat="1" ht="18" customHeight="1">
      <c r="A37" s="80" t="s">
        <v>174</v>
      </c>
      <c r="B37" s="80">
        <v>12</v>
      </c>
      <c r="C37" s="80">
        <v>154</v>
      </c>
      <c r="D37" s="80">
        <v>345</v>
      </c>
      <c r="E37" s="80">
        <v>0</v>
      </c>
      <c r="F37" s="80">
        <v>33</v>
      </c>
      <c r="G37" s="80">
        <v>1</v>
      </c>
      <c r="H37" s="80">
        <v>3</v>
      </c>
      <c r="I37" s="80">
        <v>12</v>
      </c>
      <c r="J37" s="80">
        <v>560</v>
      </c>
      <c r="K37" s="82"/>
      <c r="L37" s="79" t="s">
        <v>99</v>
      </c>
      <c r="M37" s="79">
        <v>104</v>
      </c>
      <c r="N37" s="79">
        <v>114</v>
      </c>
      <c r="O37" s="79">
        <v>545</v>
      </c>
      <c r="P37" s="79">
        <v>284</v>
      </c>
      <c r="Q37" s="79">
        <v>2</v>
      </c>
      <c r="R37" s="79">
        <v>3</v>
      </c>
      <c r="S37" s="79">
        <v>66</v>
      </c>
      <c r="T37" s="79">
        <v>26</v>
      </c>
      <c r="U37" s="79">
        <v>1144</v>
      </c>
      <c r="V37" s="82"/>
      <c r="W37" s="79" t="s">
        <v>99</v>
      </c>
      <c r="X37" s="79">
        <v>126</v>
      </c>
      <c r="Y37" s="79">
        <v>32</v>
      </c>
      <c r="Z37" s="79">
        <v>519</v>
      </c>
      <c r="AA37" s="79">
        <v>49</v>
      </c>
      <c r="AB37" s="79">
        <v>3</v>
      </c>
      <c r="AC37" s="79">
        <v>1</v>
      </c>
      <c r="AD37" s="79">
        <v>19</v>
      </c>
      <c r="AE37" s="79">
        <v>264</v>
      </c>
      <c r="AF37" s="79">
        <v>1013</v>
      </c>
      <c r="AG37" s="82"/>
      <c r="AH37" s="79" t="s">
        <v>99</v>
      </c>
      <c r="AI37" s="79">
        <v>154</v>
      </c>
      <c r="AJ37" s="79">
        <v>75</v>
      </c>
      <c r="AK37" s="79">
        <v>811</v>
      </c>
      <c r="AL37" s="79">
        <v>367</v>
      </c>
      <c r="AM37" s="79">
        <v>1</v>
      </c>
      <c r="AN37" s="79">
        <v>4</v>
      </c>
      <c r="AO37" s="79">
        <v>0</v>
      </c>
      <c r="AP37" s="79">
        <v>33</v>
      </c>
      <c r="AQ37" s="79">
        <v>1445</v>
      </c>
      <c r="AR37" s="82"/>
      <c r="AS37" s="79" t="s">
        <v>99</v>
      </c>
      <c r="AT37" s="79">
        <v>126</v>
      </c>
      <c r="AU37" s="79">
        <v>10</v>
      </c>
      <c r="AV37" s="79">
        <v>546</v>
      </c>
      <c r="AW37" s="79">
        <v>383</v>
      </c>
      <c r="AX37" s="79">
        <v>3</v>
      </c>
      <c r="AY37" s="79">
        <v>15</v>
      </c>
      <c r="AZ37" s="79">
        <v>0</v>
      </c>
      <c r="BA37" s="79">
        <v>28</v>
      </c>
      <c r="BB37" s="79">
        <v>1111</v>
      </c>
      <c r="BC37" s="82"/>
      <c r="BD37" s="79" t="s">
        <v>174</v>
      </c>
      <c r="BE37" s="79">
        <v>63</v>
      </c>
      <c r="BF37" s="79">
        <v>244</v>
      </c>
      <c r="BG37" s="79">
        <v>249</v>
      </c>
      <c r="BH37" s="79">
        <v>0</v>
      </c>
      <c r="BI37" s="79">
        <v>96</v>
      </c>
      <c r="BJ37" s="79">
        <v>0</v>
      </c>
      <c r="BK37" s="79">
        <v>0</v>
      </c>
      <c r="BL37" s="79">
        <v>11</v>
      </c>
      <c r="BM37" s="79">
        <v>663</v>
      </c>
      <c r="BN37" s="82"/>
      <c r="BO37" s="103" t="s">
        <v>99</v>
      </c>
      <c r="BP37" s="104">
        <v>110</v>
      </c>
      <c r="BQ37" s="107">
        <v>185</v>
      </c>
      <c r="BR37" s="104">
        <v>657</v>
      </c>
      <c r="BS37" s="103">
        <v>355</v>
      </c>
      <c r="BT37" s="104">
        <v>1</v>
      </c>
      <c r="BU37" s="103">
        <v>81</v>
      </c>
      <c r="BV37" s="103">
        <v>2</v>
      </c>
      <c r="BW37" s="106">
        <v>85</v>
      </c>
      <c r="BY37" s="101" t="s">
        <v>99</v>
      </c>
      <c r="BZ37" s="102">
        <v>173</v>
      </c>
      <c r="CA37" s="102">
        <v>497</v>
      </c>
      <c r="CB37" s="102">
        <v>292</v>
      </c>
      <c r="CC37" s="102">
        <v>5</v>
      </c>
      <c r="CD37" s="102">
        <v>163</v>
      </c>
      <c r="CE37" s="102">
        <v>6</v>
      </c>
      <c r="CF37" s="102">
        <v>11</v>
      </c>
      <c r="CG37" s="102">
        <v>40</v>
      </c>
      <c r="CI37" s="79" t="s">
        <v>99</v>
      </c>
      <c r="CJ37" s="79">
        <v>248</v>
      </c>
      <c r="CK37" s="79">
        <v>528</v>
      </c>
      <c r="CL37" s="79">
        <v>273</v>
      </c>
      <c r="CM37" s="79">
        <v>6</v>
      </c>
      <c r="CN37" s="79">
        <v>39</v>
      </c>
      <c r="CO37" s="79">
        <v>1</v>
      </c>
      <c r="CP37" s="79">
        <v>4</v>
      </c>
      <c r="CQ37" s="79">
        <v>64</v>
      </c>
    </row>
    <row r="38" spans="1:95" s="6" customFormat="1" ht="18" customHeight="1">
      <c r="A38" s="80" t="s">
        <v>99</v>
      </c>
      <c r="B38" s="80">
        <v>67</v>
      </c>
      <c r="C38" s="80">
        <v>669</v>
      </c>
      <c r="D38" s="80">
        <v>260</v>
      </c>
      <c r="E38" s="80">
        <v>3</v>
      </c>
      <c r="F38" s="80">
        <v>148</v>
      </c>
      <c r="G38" s="80">
        <v>2</v>
      </c>
      <c r="H38" s="80">
        <v>17</v>
      </c>
      <c r="I38" s="80">
        <v>29</v>
      </c>
      <c r="J38" s="80">
        <v>1195</v>
      </c>
      <c r="K38" s="82"/>
      <c r="L38" s="79" t="s">
        <v>100</v>
      </c>
      <c r="M38" s="79">
        <v>436</v>
      </c>
      <c r="N38" s="79">
        <v>624</v>
      </c>
      <c r="O38" s="79">
        <v>3358</v>
      </c>
      <c r="P38" s="79">
        <v>1259</v>
      </c>
      <c r="Q38" s="79">
        <v>36</v>
      </c>
      <c r="R38" s="79">
        <v>23</v>
      </c>
      <c r="S38" s="79">
        <v>80</v>
      </c>
      <c r="T38" s="79">
        <v>139</v>
      </c>
      <c r="U38" s="79">
        <v>5955</v>
      </c>
      <c r="V38" s="82"/>
      <c r="W38" s="79" t="s">
        <v>100</v>
      </c>
      <c r="X38" s="79">
        <v>479</v>
      </c>
      <c r="Y38" s="79">
        <v>388</v>
      </c>
      <c r="Z38" s="79">
        <v>2912</v>
      </c>
      <c r="AA38" s="79">
        <v>151</v>
      </c>
      <c r="AB38" s="79">
        <v>48</v>
      </c>
      <c r="AC38" s="79">
        <v>26</v>
      </c>
      <c r="AD38" s="79">
        <v>23</v>
      </c>
      <c r="AE38" s="79">
        <v>1676</v>
      </c>
      <c r="AF38" s="79">
        <v>5703</v>
      </c>
      <c r="AG38" s="82"/>
      <c r="AH38" s="79" t="s">
        <v>100</v>
      </c>
      <c r="AI38" s="79">
        <v>520</v>
      </c>
      <c r="AJ38" s="79">
        <v>307</v>
      </c>
      <c r="AK38" s="79">
        <v>3181</v>
      </c>
      <c r="AL38" s="79">
        <v>1446</v>
      </c>
      <c r="AM38" s="79">
        <v>42</v>
      </c>
      <c r="AN38" s="79">
        <v>135</v>
      </c>
      <c r="AO38" s="79">
        <v>68</v>
      </c>
      <c r="AP38" s="79">
        <v>209</v>
      </c>
      <c r="AQ38" s="79">
        <v>5908</v>
      </c>
      <c r="AR38" s="82"/>
      <c r="AS38" s="79" t="s">
        <v>100</v>
      </c>
      <c r="AT38" s="79">
        <v>600</v>
      </c>
      <c r="AU38" s="79">
        <v>174</v>
      </c>
      <c r="AV38" s="79">
        <v>3732</v>
      </c>
      <c r="AW38" s="79">
        <v>1413</v>
      </c>
      <c r="AX38" s="79">
        <v>22</v>
      </c>
      <c r="AY38" s="79">
        <v>27</v>
      </c>
      <c r="AZ38" s="79">
        <v>71</v>
      </c>
      <c r="BA38" s="79">
        <v>178</v>
      </c>
      <c r="BB38" s="79">
        <v>6217</v>
      </c>
      <c r="BC38" s="82"/>
      <c r="BD38" s="79" t="s">
        <v>99</v>
      </c>
      <c r="BE38" s="79">
        <v>89</v>
      </c>
      <c r="BF38" s="79">
        <v>422</v>
      </c>
      <c r="BG38" s="79">
        <v>285</v>
      </c>
      <c r="BH38" s="79">
        <v>2</v>
      </c>
      <c r="BI38" s="79">
        <v>69</v>
      </c>
      <c r="BJ38" s="79">
        <v>1</v>
      </c>
      <c r="BK38" s="79">
        <v>19</v>
      </c>
      <c r="BL38" s="79">
        <v>116</v>
      </c>
      <c r="BM38" s="79">
        <v>1003</v>
      </c>
      <c r="BN38" s="82"/>
      <c r="BO38" s="107" t="s">
        <v>100</v>
      </c>
      <c r="BP38" s="108">
        <v>1068</v>
      </c>
      <c r="BQ38" s="109">
        <v>420</v>
      </c>
      <c r="BR38" s="108">
        <v>5263</v>
      </c>
      <c r="BS38" s="107">
        <v>1988</v>
      </c>
      <c r="BT38" s="108">
        <v>14</v>
      </c>
      <c r="BU38" s="107">
        <v>112</v>
      </c>
      <c r="BV38" s="107">
        <v>47</v>
      </c>
      <c r="BW38" s="110">
        <v>185</v>
      </c>
      <c r="BY38" s="101" t="s">
        <v>100</v>
      </c>
      <c r="BZ38" s="102">
        <v>1246</v>
      </c>
      <c r="CA38" s="102">
        <v>4212</v>
      </c>
      <c r="CB38" s="102">
        <v>1865</v>
      </c>
      <c r="CC38" s="102">
        <v>27</v>
      </c>
      <c r="CD38" s="102">
        <v>410</v>
      </c>
      <c r="CE38" s="102">
        <v>55</v>
      </c>
      <c r="CF38" s="102">
        <v>42</v>
      </c>
      <c r="CG38" s="102">
        <v>143</v>
      </c>
      <c r="CI38" s="79" t="s">
        <v>100</v>
      </c>
      <c r="CJ38" s="79">
        <v>1164</v>
      </c>
      <c r="CK38" s="79">
        <v>4385</v>
      </c>
      <c r="CL38" s="79">
        <v>1708</v>
      </c>
      <c r="CM38" s="79">
        <v>24</v>
      </c>
      <c r="CN38" s="79">
        <v>408</v>
      </c>
      <c r="CO38" s="79">
        <v>54</v>
      </c>
      <c r="CP38" s="79">
        <v>83</v>
      </c>
      <c r="CQ38" s="79">
        <v>210</v>
      </c>
    </row>
    <row r="39" spans="1:95" s="6" customFormat="1" ht="18" customHeight="1">
      <c r="A39" s="80" t="s">
        <v>100</v>
      </c>
      <c r="B39" s="80">
        <v>403</v>
      </c>
      <c r="C39" s="80">
        <v>3011</v>
      </c>
      <c r="D39" s="80">
        <v>1409</v>
      </c>
      <c r="E39" s="80">
        <v>33</v>
      </c>
      <c r="F39" s="80">
        <v>691</v>
      </c>
      <c r="G39" s="80">
        <v>14</v>
      </c>
      <c r="H39" s="80">
        <v>55</v>
      </c>
      <c r="I39" s="80">
        <v>164</v>
      </c>
      <c r="J39" s="80">
        <v>5780</v>
      </c>
      <c r="K39" s="82"/>
      <c r="L39" s="79" t="s">
        <v>175</v>
      </c>
      <c r="M39" s="79">
        <v>0</v>
      </c>
      <c r="N39" s="79">
        <v>0</v>
      </c>
      <c r="O39" s="79">
        <v>1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1</v>
      </c>
      <c r="V39" s="82"/>
      <c r="W39" s="79" t="s">
        <v>176</v>
      </c>
      <c r="X39" s="79">
        <v>0</v>
      </c>
      <c r="Y39" s="79">
        <v>0</v>
      </c>
      <c r="Z39" s="79">
        <v>3</v>
      </c>
      <c r="AA39" s="79">
        <v>0</v>
      </c>
      <c r="AB39" s="79">
        <v>0</v>
      </c>
      <c r="AC39" s="79">
        <v>0</v>
      </c>
      <c r="AD39" s="79">
        <v>0</v>
      </c>
      <c r="AE39" s="79">
        <v>0</v>
      </c>
      <c r="AF39" s="79">
        <v>3</v>
      </c>
      <c r="AG39" s="82"/>
      <c r="AH39" s="79" t="s">
        <v>175</v>
      </c>
      <c r="AI39" s="79">
        <v>2</v>
      </c>
      <c r="AJ39" s="79">
        <v>0</v>
      </c>
      <c r="AK39" s="79">
        <v>0</v>
      </c>
      <c r="AL39" s="79">
        <v>1</v>
      </c>
      <c r="AM39" s="79">
        <v>0</v>
      </c>
      <c r="AN39" s="79">
        <v>0</v>
      </c>
      <c r="AO39" s="79">
        <v>0</v>
      </c>
      <c r="AP39" s="79">
        <v>0</v>
      </c>
      <c r="AQ39" s="79">
        <v>3</v>
      </c>
      <c r="AR39" s="82"/>
      <c r="AS39" s="79" t="s">
        <v>176</v>
      </c>
      <c r="AT39" s="79">
        <v>0</v>
      </c>
      <c r="AU39" s="79">
        <v>0</v>
      </c>
      <c r="AV39" s="79">
        <v>1</v>
      </c>
      <c r="AW39" s="79">
        <v>9</v>
      </c>
      <c r="AX39" s="79">
        <v>0</v>
      </c>
      <c r="AY39" s="79">
        <v>0</v>
      </c>
      <c r="AZ39" s="79">
        <v>0</v>
      </c>
      <c r="BA39" s="79">
        <v>0</v>
      </c>
      <c r="BB39" s="79">
        <v>10</v>
      </c>
      <c r="BC39" s="82"/>
      <c r="BD39" s="79" t="s">
        <v>100</v>
      </c>
      <c r="BE39" s="79">
        <v>823</v>
      </c>
      <c r="BF39" s="79">
        <v>3816</v>
      </c>
      <c r="BG39" s="79">
        <v>1552</v>
      </c>
      <c r="BH39" s="79">
        <v>13</v>
      </c>
      <c r="BI39" s="79">
        <v>255</v>
      </c>
      <c r="BJ39" s="79">
        <v>24</v>
      </c>
      <c r="BK39" s="79">
        <v>104</v>
      </c>
      <c r="BL39" s="79">
        <v>166</v>
      </c>
      <c r="BM39" s="79">
        <v>6753</v>
      </c>
      <c r="BN39" s="82"/>
      <c r="BO39" s="82"/>
      <c r="BP39" s="82"/>
      <c r="BQ39" s="82"/>
      <c r="BR39" s="82"/>
      <c r="BS39" s="82"/>
      <c r="BT39" s="82"/>
      <c r="BU39" s="82"/>
      <c r="BV39" s="82"/>
      <c r="BY39" s="101" t="s">
        <v>176</v>
      </c>
      <c r="BZ39" s="102">
        <v>0</v>
      </c>
      <c r="CA39" s="102">
        <v>8</v>
      </c>
      <c r="CB39" s="102">
        <v>5</v>
      </c>
      <c r="CC39" s="102">
        <v>0</v>
      </c>
      <c r="CD39" s="102">
        <v>0</v>
      </c>
      <c r="CE39" s="102">
        <v>0</v>
      </c>
      <c r="CF39" s="102">
        <v>0</v>
      </c>
      <c r="CG39" s="102">
        <v>0</v>
      </c>
      <c r="CI39" s="79" t="s">
        <v>176</v>
      </c>
      <c r="CJ39" s="79">
        <v>0</v>
      </c>
      <c r="CK39" s="79">
        <v>3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</row>
    <row r="40" spans="1:95">
      <c r="A40" s="80" t="s">
        <v>176</v>
      </c>
      <c r="B40" s="80">
        <v>0</v>
      </c>
      <c r="C40" s="80">
        <v>1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1</v>
      </c>
      <c r="J40" s="80">
        <v>2</v>
      </c>
      <c r="K40" s="82"/>
      <c r="L40" s="79" t="s">
        <v>176</v>
      </c>
      <c r="M40" s="79">
        <v>0</v>
      </c>
      <c r="N40" s="79">
        <v>0</v>
      </c>
      <c r="O40" s="79">
        <v>1</v>
      </c>
      <c r="P40" s="79">
        <v>0</v>
      </c>
      <c r="Q40" s="79">
        <v>0</v>
      </c>
      <c r="R40" s="79">
        <v>0</v>
      </c>
      <c r="S40" s="79">
        <v>0</v>
      </c>
      <c r="T40" s="79">
        <v>1</v>
      </c>
      <c r="U40" s="79">
        <v>2</v>
      </c>
      <c r="V40" s="82"/>
      <c r="W40" s="111" t="s">
        <v>62</v>
      </c>
      <c r="X40" s="79">
        <v>6766</v>
      </c>
      <c r="Y40" s="79">
        <v>8280</v>
      </c>
      <c r="Z40" s="79">
        <v>32266</v>
      </c>
      <c r="AA40" s="79">
        <v>3415</v>
      </c>
      <c r="AB40" s="79">
        <v>1739</v>
      </c>
      <c r="AC40" s="79">
        <v>641</v>
      </c>
      <c r="AD40" s="79">
        <v>896</v>
      </c>
      <c r="AE40" s="79">
        <v>16790</v>
      </c>
      <c r="AF40" s="81"/>
      <c r="AG40" s="82"/>
      <c r="AH40" s="79" t="s">
        <v>176</v>
      </c>
      <c r="AI40" s="79">
        <v>0</v>
      </c>
      <c r="AJ40" s="79">
        <v>0</v>
      </c>
      <c r="AK40" s="79">
        <v>1</v>
      </c>
      <c r="AL40" s="79">
        <v>0</v>
      </c>
      <c r="AM40" s="79">
        <v>0</v>
      </c>
      <c r="AN40" s="79">
        <v>0</v>
      </c>
      <c r="AO40" s="79">
        <v>0</v>
      </c>
      <c r="AP40" s="79">
        <v>0</v>
      </c>
      <c r="AQ40" s="79">
        <v>1</v>
      </c>
      <c r="AR40" s="82"/>
      <c r="AS40" s="111" t="s">
        <v>62</v>
      </c>
      <c r="AT40" s="79">
        <v>9691</v>
      </c>
      <c r="AU40" s="79">
        <v>5658</v>
      </c>
      <c r="AV40" s="79">
        <v>35458</v>
      </c>
      <c r="AW40" s="79">
        <v>18567</v>
      </c>
      <c r="AX40" s="79">
        <v>2897</v>
      </c>
      <c r="AY40" s="79">
        <v>1002</v>
      </c>
      <c r="AZ40" s="79">
        <v>643</v>
      </c>
      <c r="BA40" s="79">
        <v>3042</v>
      </c>
      <c r="BB40" s="81"/>
      <c r="BC40" s="82"/>
      <c r="BD40" s="79" t="s">
        <v>176</v>
      </c>
      <c r="BE40" s="79">
        <v>0</v>
      </c>
      <c r="BF40" s="79">
        <v>3</v>
      </c>
      <c r="BG40" s="79">
        <v>0</v>
      </c>
      <c r="BH40" s="79">
        <v>0</v>
      </c>
      <c r="BI40" s="79">
        <v>0</v>
      </c>
      <c r="BJ40" s="79">
        <v>0</v>
      </c>
      <c r="BK40" s="79">
        <v>0</v>
      </c>
      <c r="BL40" s="79">
        <v>0</v>
      </c>
      <c r="BM40" s="79">
        <v>3</v>
      </c>
      <c r="BN40" s="82"/>
      <c r="BO40" s="82"/>
      <c r="BP40" s="82"/>
      <c r="BQ40" s="82"/>
      <c r="BR40" s="82"/>
      <c r="BS40" s="82"/>
      <c r="BT40" s="82"/>
      <c r="BU40" s="82"/>
      <c r="BV40" s="82"/>
      <c r="BY40" s="30"/>
      <c r="BZ40" s="30">
        <f t="shared" ref="BZ40:CG40" si="0">SUM(BZ9:BZ39)</f>
        <v>15684</v>
      </c>
      <c r="CA40" s="30">
        <f t="shared" si="0"/>
        <v>39754</v>
      </c>
      <c r="CB40" s="30">
        <f t="shared" si="0"/>
        <v>21217</v>
      </c>
      <c r="CC40" s="30">
        <f t="shared" si="0"/>
        <v>2834</v>
      </c>
      <c r="CD40" s="30">
        <f t="shared" si="0"/>
        <v>5796</v>
      </c>
      <c r="CE40" s="30">
        <f t="shared" si="0"/>
        <v>1140</v>
      </c>
      <c r="CF40" s="30">
        <f t="shared" si="0"/>
        <v>969</v>
      </c>
      <c r="CG40" s="30">
        <f t="shared" si="0"/>
        <v>2575</v>
      </c>
      <c r="CI40" s="111" t="s">
        <v>62</v>
      </c>
      <c r="CJ40" s="79">
        <v>15872</v>
      </c>
      <c r="CK40" s="79">
        <v>38845</v>
      </c>
      <c r="CL40" s="79">
        <v>20612</v>
      </c>
      <c r="CM40" s="79">
        <v>2815</v>
      </c>
      <c r="CN40" s="79">
        <v>6336</v>
      </c>
      <c r="CO40" s="79">
        <v>1707</v>
      </c>
      <c r="CP40" s="79">
        <v>754</v>
      </c>
      <c r="CQ40" s="79">
        <v>2591</v>
      </c>
    </row>
    <row r="41" spans="1:95">
      <c r="A41" s="112" t="s">
        <v>62</v>
      </c>
      <c r="B41" s="80">
        <v>5211</v>
      </c>
      <c r="C41" s="80">
        <v>29786</v>
      </c>
      <c r="D41" s="80">
        <v>13436</v>
      </c>
      <c r="E41" s="80">
        <v>1406</v>
      </c>
      <c r="F41" s="80">
        <v>10901</v>
      </c>
      <c r="G41" s="80">
        <v>379</v>
      </c>
      <c r="H41" s="80">
        <v>868</v>
      </c>
      <c r="I41" s="80">
        <v>2335</v>
      </c>
      <c r="J41" s="113"/>
      <c r="K41" s="82"/>
      <c r="L41" s="111" t="s">
        <v>62</v>
      </c>
      <c r="M41" s="79">
        <v>6107</v>
      </c>
      <c r="N41" s="79">
        <v>9015</v>
      </c>
      <c r="O41" s="79">
        <v>32889</v>
      </c>
      <c r="P41" s="79">
        <v>14492</v>
      </c>
      <c r="Q41" s="79">
        <v>1810</v>
      </c>
      <c r="R41" s="79">
        <v>510</v>
      </c>
      <c r="S41" s="79">
        <v>851</v>
      </c>
      <c r="T41" s="79">
        <v>2971</v>
      </c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111" t="s">
        <v>62</v>
      </c>
      <c r="AI41" s="79">
        <v>8428</v>
      </c>
      <c r="AJ41" s="79">
        <v>5125</v>
      </c>
      <c r="AK41" s="79">
        <v>33821</v>
      </c>
      <c r="AL41" s="79">
        <v>18182</v>
      </c>
      <c r="AM41" s="79">
        <v>1440</v>
      </c>
      <c r="AN41" s="79">
        <v>1184</v>
      </c>
      <c r="AO41" s="79">
        <v>1062</v>
      </c>
      <c r="AP41" s="79">
        <v>3626</v>
      </c>
      <c r="AQ41" s="81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111" t="s">
        <v>62</v>
      </c>
      <c r="BE41" s="79">
        <v>10889</v>
      </c>
      <c r="BF41" s="79">
        <v>37983</v>
      </c>
      <c r="BG41" s="79">
        <v>21155</v>
      </c>
      <c r="BH41" s="79">
        <v>2673</v>
      </c>
      <c r="BI41" s="79">
        <v>6940</v>
      </c>
      <c r="BJ41" s="79">
        <v>822</v>
      </c>
      <c r="BK41" s="79">
        <v>1002</v>
      </c>
      <c r="BL41" s="79">
        <v>3089</v>
      </c>
      <c r="BM41" s="81"/>
      <c r="BN41" s="82"/>
      <c r="BO41" s="82"/>
      <c r="BP41" s="82"/>
      <c r="BQ41" s="82"/>
      <c r="BR41" s="82"/>
      <c r="BS41" s="82"/>
      <c r="BT41" s="82"/>
      <c r="BU41" s="82"/>
      <c r="BV41" s="82"/>
    </row>
    <row r="42" spans="1:95">
      <c r="A42" s="317"/>
      <c r="B42" s="318"/>
      <c r="C42" s="114"/>
      <c r="D42" s="114"/>
      <c r="E42" s="114"/>
      <c r="F42" s="114"/>
      <c r="G42" s="114"/>
      <c r="H42" s="114"/>
      <c r="I42" s="114"/>
      <c r="J42" s="115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</row>
    <row r="43" spans="1:95">
      <c r="A43" s="18" t="s">
        <v>127</v>
      </c>
      <c r="B43" s="6"/>
    </row>
  </sheetData>
  <sheetProtection selectLockedCells="1" selectUnlockedCells="1"/>
  <mergeCells count="10">
    <mergeCell ref="A4:CG4"/>
    <mergeCell ref="A5:CG5"/>
    <mergeCell ref="A3:CG3"/>
    <mergeCell ref="CI6:CI7"/>
    <mergeCell ref="A42:B42"/>
    <mergeCell ref="A6:A7"/>
    <mergeCell ref="L6:L7"/>
    <mergeCell ref="AH6:AH7"/>
    <mergeCell ref="AS6:AS7"/>
    <mergeCell ref="BD6:BD7"/>
  </mergeCells>
  <conditionalFormatting sqref="A4">
    <cfRule type="duplicateValues" dxfId="28" priority="2"/>
  </conditionalFormatting>
  <conditionalFormatting sqref="A5">
    <cfRule type="duplicateValues" dxfId="27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1B78-2207-1C43-81A4-4E6BD30E2E3F}">
  <dimension ref="A1:Z50"/>
  <sheetViews>
    <sheetView showGridLines="0" zoomScale="87" zoomScaleNormal="87" workbookViewId="0">
      <selection activeCell="A29" sqref="A29"/>
    </sheetView>
  </sheetViews>
  <sheetFormatPr defaultColWidth="11.42578125" defaultRowHeight="15"/>
  <cols>
    <col min="1" max="1" width="23.85546875" style="14" customWidth="1"/>
    <col min="2" max="2" width="11.42578125" style="14" customWidth="1"/>
    <col min="3" max="3" width="3.7109375" style="14" customWidth="1"/>
    <col min="4" max="4" width="23.85546875" style="14" customWidth="1"/>
    <col min="5" max="5" width="11.42578125" style="14" customWidth="1"/>
    <col min="6" max="6" width="3.7109375" style="14" customWidth="1"/>
    <col min="7" max="7" width="23.85546875" style="14" customWidth="1"/>
    <col min="8" max="8" width="11.42578125" style="14" customWidth="1"/>
    <col min="9" max="9" width="3.7109375" style="14" customWidth="1"/>
    <col min="10" max="10" width="23.85546875" style="14" customWidth="1"/>
    <col min="11" max="11" width="11.42578125" style="14" customWidth="1"/>
    <col min="12" max="12" width="3.42578125" style="14" customWidth="1"/>
    <col min="13" max="13" width="22.85546875" style="14" customWidth="1"/>
    <col min="14" max="14" width="11.42578125" style="14" customWidth="1"/>
    <col min="15" max="15" width="3.7109375" style="14" customWidth="1"/>
    <col min="16" max="16" width="23.7109375" style="14" customWidth="1"/>
    <col min="17" max="17" width="11.28515625" style="14" customWidth="1"/>
    <col min="18" max="18" width="4.140625" style="14" customWidth="1"/>
    <col min="19" max="19" width="21.7109375" style="14" customWidth="1"/>
    <col min="20" max="20" width="11.42578125" style="14"/>
    <col min="21" max="21" width="4.85546875" style="14" customWidth="1"/>
    <col min="22" max="22" width="26.140625" style="14" customWidth="1"/>
    <col min="23" max="23" width="11.42578125" style="14"/>
    <col min="24" max="24" width="4.85546875" style="14" customWidth="1"/>
    <col min="25" max="25" width="25.85546875" style="14" customWidth="1"/>
    <col min="26" max="26" width="11.42578125" style="14" customWidth="1"/>
    <col min="27" max="16384" width="11.42578125" style="14"/>
  </cols>
  <sheetData>
    <row r="1" spans="1:26" s="4" customFormat="1" ht="59.25" customHeight="1">
      <c r="G1" s="32" t="s">
        <v>126</v>
      </c>
    </row>
    <row r="2" spans="1:26" s="5" customFormat="1" ht="3.75" customHeight="1"/>
    <row r="3" spans="1:26" ht="28.5" customHeight="1">
      <c r="A3" s="284" t="s">
        <v>44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>
      <c r="A4" s="314" t="s">
        <v>212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</row>
    <row r="5" spans="1:26">
      <c r="A5" s="314" t="s">
        <v>179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</row>
    <row r="6" spans="1:26">
      <c r="R6" s="14" t="s">
        <v>126</v>
      </c>
      <c r="T6" s="14" t="s">
        <v>126</v>
      </c>
    </row>
    <row r="7" spans="1:26" s="6" customFormat="1" ht="20.25" customHeight="1">
      <c r="A7" s="116" t="s">
        <v>213</v>
      </c>
      <c r="B7" s="2" t="s">
        <v>180</v>
      </c>
      <c r="D7" s="116" t="s">
        <v>213</v>
      </c>
      <c r="E7" s="26" t="s">
        <v>181</v>
      </c>
      <c r="G7" s="116" t="s">
        <v>213</v>
      </c>
      <c r="H7" s="26" t="s">
        <v>186</v>
      </c>
      <c r="J7" s="116" t="s">
        <v>213</v>
      </c>
      <c r="K7" s="26" t="s">
        <v>182</v>
      </c>
      <c r="M7" s="116" t="s">
        <v>213</v>
      </c>
      <c r="N7" s="26" t="s">
        <v>183</v>
      </c>
      <c r="P7" s="116" t="s">
        <v>213</v>
      </c>
      <c r="Q7" s="26" t="s">
        <v>184</v>
      </c>
      <c r="S7" s="116" t="s">
        <v>213</v>
      </c>
      <c r="T7" s="117" t="s">
        <v>187</v>
      </c>
      <c r="V7" s="118" t="s">
        <v>213</v>
      </c>
      <c r="W7" s="118" t="s">
        <v>188</v>
      </c>
      <c r="X7" s="216"/>
      <c r="Y7" s="217" t="s">
        <v>213</v>
      </c>
      <c r="Z7" s="118" t="s">
        <v>185</v>
      </c>
    </row>
    <row r="8" spans="1:26" s="6" customFormat="1" ht="18.95" customHeight="1">
      <c r="A8" s="79" t="s">
        <v>214</v>
      </c>
      <c r="B8" s="119">
        <v>493</v>
      </c>
      <c r="D8" s="79" t="s">
        <v>214</v>
      </c>
      <c r="E8" s="119">
        <v>474</v>
      </c>
      <c r="G8" s="120" t="s">
        <v>214</v>
      </c>
      <c r="H8" s="121">
        <v>620</v>
      </c>
      <c r="J8" s="120" t="s">
        <v>214</v>
      </c>
      <c r="K8" s="121">
        <v>786</v>
      </c>
      <c r="M8" s="79" t="s">
        <v>214</v>
      </c>
      <c r="N8" s="119">
        <v>828</v>
      </c>
      <c r="P8" s="79" t="s">
        <v>214</v>
      </c>
      <c r="Q8" s="119">
        <v>812</v>
      </c>
      <c r="S8" s="105" t="s">
        <v>214</v>
      </c>
      <c r="T8" s="122">
        <v>947</v>
      </c>
      <c r="V8" s="101" t="s">
        <v>214</v>
      </c>
      <c r="W8" s="102">
        <v>647</v>
      </c>
      <c r="X8" s="218"/>
      <c r="Y8" s="219" t="s">
        <v>214</v>
      </c>
      <c r="Z8" s="220">
        <v>427</v>
      </c>
    </row>
    <row r="9" spans="1:26" s="6" customFormat="1" ht="18.95" customHeight="1">
      <c r="A9" s="79" t="s">
        <v>215</v>
      </c>
      <c r="B9" s="119">
        <v>188</v>
      </c>
      <c r="D9" s="79" t="s">
        <v>216</v>
      </c>
      <c r="E9" s="119">
        <v>121</v>
      </c>
      <c r="G9" s="120" t="s">
        <v>217</v>
      </c>
      <c r="H9" s="121">
        <v>65</v>
      </c>
      <c r="J9" s="120" t="s">
        <v>217</v>
      </c>
      <c r="K9" s="121">
        <v>83</v>
      </c>
      <c r="M9" s="79" t="s">
        <v>218</v>
      </c>
      <c r="N9" s="119">
        <v>125</v>
      </c>
      <c r="P9" s="79" t="s">
        <v>219</v>
      </c>
      <c r="Q9" s="119">
        <v>290</v>
      </c>
      <c r="S9" s="103" t="s">
        <v>217</v>
      </c>
      <c r="T9" s="106">
        <v>213</v>
      </c>
      <c r="V9" s="101" t="s">
        <v>217</v>
      </c>
      <c r="W9" s="102">
        <v>258</v>
      </c>
      <c r="X9" s="221"/>
      <c r="Y9" s="222" t="s">
        <v>220</v>
      </c>
      <c r="Z9" s="223">
        <v>305</v>
      </c>
    </row>
    <row r="10" spans="1:26" s="6" customFormat="1" ht="18.95" customHeight="1">
      <c r="A10" s="79" t="s">
        <v>221</v>
      </c>
      <c r="B10" s="119">
        <v>29</v>
      </c>
      <c r="D10" s="79" t="s">
        <v>217</v>
      </c>
      <c r="E10" s="119">
        <v>64</v>
      </c>
      <c r="G10" s="120" t="s">
        <v>222</v>
      </c>
      <c r="H10" s="121">
        <v>59</v>
      </c>
      <c r="J10" s="120" t="s">
        <v>222</v>
      </c>
      <c r="K10" s="121">
        <v>83</v>
      </c>
      <c r="M10" s="79" t="s">
        <v>222</v>
      </c>
      <c r="N10" s="119">
        <v>72</v>
      </c>
      <c r="P10" s="79" t="s">
        <v>217</v>
      </c>
      <c r="Q10" s="119">
        <v>79</v>
      </c>
      <c r="S10" s="103" t="s">
        <v>219</v>
      </c>
      <c r="T10" s="106">
        <v>102</v>
      </c>
      <c r="V10" s="101" t="s">
        <v>220</v>
      </c>
      <c r="W10" s="102">
        <v>198</v>
      </c>
      <c r="X10" s="221"/>
      <c r="Y10" s="101" t="s">
        <v>223</v>
      </c>
      <c r="Z10" s="224">
        <v>245</v>
      </c>
    </row>
    <row r="11" spans="1:26" s="6" customFormat="1" ht="18.95" customHeight="1">
      <c r="A11" s="79" t="s">
        <v>222</v>
      </c>
      <c r="B11" s="119">
        <v>15</v>
      </c>
      <c r="D11" s="79" t="s">
        <v>218</v>
      </c>
      <c r="E11" s="119">
        <v>61</v>
      </c>
      <c r="G11" s="120" t="s">
        <v>216</v>
      </c>
      <c r="H11" s="121">
        <v>56</v>
      </c>
      <c r="J11" s="120" t="s">
        <v>224</v>
      </c>
      <c r="K11" s="121">
        <v>50</v>
      </c>
      <c r="M11" s="79" t="s">
        <v>217</v>
      </c>
      <c r="N11" s="119">
        <v>70</v>
      </c>
      <c r="P11" s="79" t="s">
        <v>220</v>
      </c>
      <c r="Q11" s="119">
        <v>68</v>
      </c>
      <c r="S11" s="103" t="s">
        <v>220</v>
      </c>
      <c r="T11" s="106">
        <v>68</v>
      </c>
      <c r="V11" s="101" t="s">
        <v>225</v>
      </c>
      <c r="W11" s="102">
        <v>76</v>
      </c>
      <c r="X11" s="221"/>
      <c r="Y11" s="101" t="s">
        <v>222</v>
      </c>
      <c r="Z11" s="224">
        <v>128</v>
      </c>
    </row>
    <row r="12" spans="1:26" s="6" customFormat="1" ht="18.95" customHeight="1">
      <c r="A12" s="79" t="s">
        <v>218</v>
      </c>
      <c r="B12" s="119">
        <v>13</v>
      </c>
      <c r="D12" s="79" t="s">
        <v>222</v>
      </c>
      <c r="E12" s="119">
        <v>50</v>
      </c>
      <c r="G12" s="120" t="s">
        <v>226</v>
      </c>
      <c r="H12" s="121">
        <v>26</v>
      </c>
      <c r="J12" s="120" t="s">
        <v>221</v>
      </c>
      <c r="K12" s="121">
        <v>40</v>
      </c>
      <c r="M12" s="79" t="s">
        <v>220</v>
      </c>
      <c r="N12" s="119">
        <v>62</v>
      </c>
      <c r="P12" s="79" t="s">
        <v>216</v>
      </c>
      <c r="Q12" s="119">
        <v>66</v>
      </c>
      <c r="S12" s="103" t="s">
        <v>222</v>
      </c>
      <c r="T12" s="106">
        <v>63</v>
      </c>
      <c r="V12" s="101" t="s">
        <v>216</v>
      </c>
      <c r="W12" s="102">
        <v>51</v>
      </c>
      <c r="X12" s="221"/>
      <c r="Y12" s="101" t="s">
        <v>221</v>
      </c>
      <c r="Z12" s="224">
        <v>44</v>
      </c>
    </row>
    <row r="13" spans="1:26" s="6" customFormat="1" ht="18.95" customHeight="1">
      <c r="A13" s="79" t="s">
        <v>227</v>
      </c>
      <c r="B13" s="119">
        <v>10</v>
      </c>
      <c r="D13" s="79" t="s">
        <v>220</v>
      </c>
      <c r="E13" s="119">
        <v>28</v>
      </c>
      <c r="G13" s="120" t="s">
        <v>228</v>
      </c>
      <c r="H13" s="121">
        <v>25</v>
      </c>
      <c r="J13" s="120" t="s">
        <v>220</v>
      </c>
      <c r="K13" s="121">
        <v>40</v>
      </c>
      <c r="M13" s="79" t="s">
        <v>221</v>
      </c>
      <c r="N13" s="119">
        <v>54</v>
      </c>
      <c r="P13" s="79" t="s">
        <v>222</v>
      </c>
      <c r="Q13" s="119">
        <v>60</v>
      </c>
      <c r="S13" s="103" t="s">
        <v>225</v>
      </c>
      <c r="T13" s="106">
        <v>40</v>
      </c>
      <c r="V13" s="101" t="s">
        <v>229</v>
      </c>
      <c r="W13" s="102">
        <v>49</v>
      </c>
      <c r="X13" s="221"/>
      <c r="Y13" s="101" t="s">
        <v>219</v>
      </c>
      <c r="Z13" s="220">
        <v>41</v>
      </c>
    </row>
    <row r="14" spans="1:26" s="6" customFormat="1" ht="18.95" customHeight="1">
      <c r="A14" s="79" t="s">
        <v>230</v>
      </c>
      <c r="B14" s="119">
        <v>10</v>
      </c>
      <c r="D14" s="79" t="s">
        <v>227</v>
      </c>
      <c r="E14" s="119">
        <v>27</v>
      </c>
      <c r="G14" s="120" t="s">
        <v>229</v>
      </c>
      <c r="H14" s="121">
        <v>24</v>
      </c>
      <c r="J14" s="120" t="s">
        <v>231</v>
      </c>
      <c r="K14" s="121">
        <v>29</v>
      </c>
      <c r="M14" s="79" t="s">
        <v>216</v>
      </c>
      <c r="N14" s="119">
        <v>30</v>
      </c>
      <c r="P14" s="79" t="s">
        <v>232</v>
      </c>
      <c r="Q14" s="119">
        <v>55</v>
      </c>
      <c r="S14" s="103" t="s">
        <v>216</v>
      </c>
      <c r="T14" s="106">
        <v>32</v>
      </c>
      <c r="V14" s="101" t="s">
        <v>219</v>
      </c>
      <c r="W14" s="102">
        <v>42</v>
      </c>
      <c r="X14" s="221"/>
      <c r="Y14" s="225" t="s">
        <v>218</v>
      </c>
      <c r="Z14" s="223">
        <v>34</v>
      </c>
    </row>
    <row r="15" spans="1:26" s="6" customFormat="1" ht="18.95" customHeight="1">
      <c r="A15" s="79" t="s">
        <v>233</v>
      </c>
      <c r="B15" s="119">
        <v>6</v>
      </c>
      <c r="D15" s="79" t="s">
        <v>221</v>
      </c>
      <c r="E15" s="119">
        <v>17</v>
      </c>
      <c r="G15" s="120" t="s">
        <v>221</v>
      </c>
      <c r="H15" s="121">
        <v>22</v>
      </c>
      <c r="J15" s="120" t="s">
        <v>228</v>
      </c>
      <c r="K15" s="121">
        <v>28</v>
      </c>
      <c r="M15" s="79" t="s">
        <v>219</v>
      </c>
      <c r="N15" s="119">
        <v>21</v>
      </c>
      <c r="P15" s="79" t="s">
        <v>234</v>
      </c>
      <c r="Q15" s="119">
        <v>31</v>
      </c>
      <c r="S15" s="103" t="s">
        <v>218</v>
      </c>
      <c r="T15" s="106">
        <v>26</v>
      </c>
      <c r="V15" s="101" t="s">
        <v>230</v>
      </c>
      <c r="W15" s="102">
        <v>32</v>
      </c>
      <c r="X15" s="221"/>
      <c r="Y15" s="101" t="s">
        <v>216</v>
      </c>
      <c r="Z15" s="220">
        <v>23</v>
      </c>
    </row>
    <row r="16" spans="1:26" s="6" customFormat="1" ht="18.95" customHeight="1">
      <c r="A16" s="79" t="s">
        <v>235</v>
      </c>
      <c r="B16" s="119">
        <v>5</v>
      </c>
      <c r="D16" s="79" t="s">
        <v>235</v>
      </c>
      <c r="E16" s="119">
        <v>9</v>
      </c>
      <c r="G16" s="120" t="s">
        <v>234</v>
      </c>
      <c r="H16" s="121">
        <v>22</v>
      </c>
      <c r="J16" s="120" t="s">
        <v>236</v>
      </c>
      <c r="K16" s="121">
        <v>20</v>
      </c>
      <c r="M16" s="79" t="s">
        <v>234</v>
      </c>
      <c r="N16" s="119">
        <v>13</v>
      </c>
      <c r="P16" s="79" t="s">
        <v>221</v>
      </c>
      <c r="Q16" s="119">
        <v>25</v>
      </c>
      <c r="S16" s="103" t="s">
        <v>221</v>
      </c>
      <c r="T16" s="106">
        <v>22</v>
      </c>
      <c r="V16" s="101" t="s">
        <v>222</v>
      </c>
      <c r="W16" s="102">
        <v>32</v>
      </c>
      <c r="X16" s="221"/>
      <c r="Y16" s="225" t="s">
        <v>227</v>
      </c>
      <c r="Z16" s="226">
        <v>19</v>
      </c>
    </row>
    <row r="17" spans="1:26" s="6" customFormat="1" ht="18.95" customHeight="1">
      <c r="A17" s="79" t="s">
        <v>220</v>
      </c>
      <c r="B17" s="119">
        <v>4</v>
      </c>
      <c r="D17" s="79" t="s">
        <v>237</v>
      </c>
      <c r="E17" s="119">
        <v>7</v>
      </c>
      <c r="G17" s="120" t="s">
        <v>227</v>
      </c>
      <c r="H17" s="121">
        <v>21</v>
      </c>
      <c r="J17" s="120" t="s">
        <v>229</v>
      </c>
      <c r="K17" s="121">
        <v>18</v>
      </c>
      <c r="M17" s="79" t="s">
        <v>227</v>
      </c>
      <c r="N17" s="119">
        <v>10</v>
      </c>
      <c r="P17" s="79" t="s">
        <v>225</v>
      </c>
      <c r="Q17" s="119">
        <v>22</v>
      </c>
      <c r="S17" s="103" t="s">
        <v>238</v>
      </c>
      <c r="T17" s="106">
        <v>18</v>
      </c>
      <c r="V17" s="101" t="s">
        <v>227</v>
      </c>
      <c r="W17" s="102">
        <v>29</v>
      </c>
      <c r="X17" s="221"/>
      <c r="Y17" s="101" t="s">
        <v>239</v>
      </c>
      <c r="Z17" s="226">
        <v>14</v>
      </c>
    </row>
    <row r="18" spans="1:26" s="6" customFormat="1" ht="18.95" customHeight="1">
      <c r="A18" s="79" t="s">
        <v>216</v>
      </c>
      <c r="B18" s="119">
        <v>3</v>
      </c>
      <c r="D18" s="79" t="s">
        <v>225</v>
      </c>
      <c r="E18" s="119">
        <v>5</v>
      </c>
      <c r="G18" s="120" t="s">
        <v>232</v>
      </c>
      <c r="H18" s="121">
        <v>18</v>
      </c>
      <c r="J18" s="120" t="s">
        <v>219</v>
      </c>
      <c r="K18" s="121">
        <v>17</v>
      </c>
      <c r="M18" s="79" t="s">
        <v>240</v>
      </c>
      <c r="N18" s="119">
        <v>9</v>
      </c>
      <c r="P18" s="79" t="s">
        <v>229</v>
      </c>
      <c r="Q18" s="119">
        <v>15</v>
      </c>
      <c r="S18" s="103" t="s">
        <v>227</v>
      </c>
      <c r="T18" s="106">
        <v>17</v>
      </c>
      <c r="V18" s="101" t="s">
        <v>221</v>
      </c>
      <c r="W18" s="102">
        <v>17</v>
      </c>
      <c r="X18" s="221"/>
      <c r="Y18" s="101" t="s">
        <v>232</v>
      </c>
      <c r="Z18" s="226">
        <v>12</v>
      </c>
    </row>
    <row r="19" spans="1:26" s="6" customFormat="1" ht="18.95" customHeight="1">
      <c r="A19" s="79" t="s">
        <v>219</v>
      </c>
      <c r="B19" s="119">
        <v>3</v>
      </c>
      <c r="D19" s="79" t="s">
        <v>229</v>
      </c>
      <c r="E19" s="119">
        <v>4</v>
      </c>
      <c r="G19" s="120" t="s">
        <v>220</v>
      </c>
      <c r="H19" s="121">
        <v>23</v>
      </c>
      <c r="J19" s="120" t="s">
        <v>216</v>
      </c>
      <c r="K19" s="121">
        <v>14</v>
      </c>
      <c r="M19" s="79" t="s">
        <v>229</v>
      </c>
      <c r="N19" s="119">
        <v>8</v>
      </c>
      <c r="P19" s="79" t="s">
        <v>218</v>
      </c>
      <c r="Q19" s="119">
        <v>12</v>
      </c>
      <c r="S19" s="103" t="s">
        <v>229</v>
      </c>
      <c r="T19" s="106">
        <v>16</v>
      </c>
      <c r="V19" s="101" t="s">
        <v>232</v>
      </c>
      <c r="W19" s="102">
        <v>17</v>
      </c>
      <c r="X19" s="221"/>
      <c r="Y19" s="225" t="s">
        <v>229</v>
      </c>
      <c r="Z19" s="220">
        <v>11</v>
      </c>
    </row>
    <row r="20" spans="1:26" s="6" customFormat="1" ht="18.95" customHeight="1">
      <c r="A20" s="79" t="s">
        <v>225</v>
      </c>
      <c r="B20" s="119">
        <v>3</v>
      </c>
      <c r="D20" s="79" t="s">
        <v>241</v>
      </c>
      <c r="E20" s="119">
        <v>4</v>
      </c>
      <c r="G20" s="120" t="s">
        <v>235</v>
      </c>
      <c r="H20" s="121">
        <v>11</v>
      </c>
      <c r="J20" s="120" t="s">
        <v>234</v>
      </c>
      <c r="K20" s="121">
        <v>9</v>
      </c>
      <c r="M20" s="79" t="s">
        <v>242</v>
      </c>
      <c r="N20" s="119">
        <v>7</v>
      </c>
      <c r="P20" s="79" t="s">
        <v>243</v>
      </c>
      <c r="Q20" s="119">
        <v>12</v>
      </c>
      <c r="S20" s="103" t="s">
        <v>244</v>
      </c>
      <c r="T20" s="106">
        <v>16</v>
      </c>
      <c r="V20" s="101" t="s">
        <v>235</v>
      </c>
      <c r="W20" s="102">
        <v>15</v>
      </c>
      <c r="X20" s="221"/>
      <c r="Y20" s="101" t="s">
        <v>225</v>
      </c>
      <c r="Z20" s="223">
        <v>10</v>
      </c>
    </row>
    <row r="21" spans="1:26" s="6" customFormat="1" ht="18.95" customHeight="1">
      <c r="A21" s="79" t="s">
        <v>245</v>
      </c>
      <c r="B21" s="119">
        <v>1</v>
      </c>
      <c r="D21" s="79" t="s">
        <v>246</v>
      </c>
      <c r="E21" s="119">
        <v>3</v>
      </c>
      <c r="G21" s="120" t="s">
        <v>225</v>
      </c>
      <c r="H21" s="121">
        <v>9</v>
      </c>
      <c r="J21" s="120" t="s">
        <v>227</v>
      </c>
      <c r="K21" s="121">
        <v>8</v>
      </c>
      <c r="M21" s="79" t="s">
        <v>244</v>
      </c>
      <c r="N21" s="119">
        <v>7</v>
      </c>
      <c r="P21" s="79" t="s">
        <v>227</v>
      </c>
      <c r="Q21" s="119">
        <v>11</v>
      </c>
      <c r="S21" s="103" t="s">
        <v>236</v>
      </c>
      <c r="T21" s="106">
        <v>12</v>
      </c>
      <c r="V21" s="101" t="s">
        <v>234</v>
      </c>
      <c r="W21" s="102">
        <v>14</v>
      </c>
      <c r="X21" s="221"/>
      <c r="Y21" s="101" t="s">
        <v>234</v>
      </c>
      <c r="Z21" s="224">
        <v>9</v>
      </c>
    </row>
    <row r="22" spans="1:26" s="6" customFormat="1" ht="18.95" customHeight="1">
      <c r="A22" s="79" t="s">
        <v>247</v>
      </c>
      <c r="B22" s="119">
        <v>1</v>
      </c>
      <c r="D22" s="79" t="s">
        <v>236</v>
      </c>
      <c r="E22" s="119">
        <v>2</v>
      </c>
      <c r="G22" s="120" t="s">
        <v>218</v>
      </c>
      <c r="H22" s="121">
        <v>9</v>
      </c>
      <c r="J22" s="120" t="s">
        <v>233</v>
      </c>
      <c r="K22" s="121">
        <v>7</v>
      </c>
      <c r="M22" s="79" t="s">
        <v>225</v>
      </c>
      <c r="N22" s="119">
        <v>6</v>
      </c>
      <c r="P22" s="79" t="s">
        <v>248</v>
      </c>
      <c r="Q22" s="121">
        <v>11</v>
      </c>
      <c r="S22" s="103" t="s">
        <v>234</v>
      </c>
      <c r="T22" s="106">
        <v>12</v>
      </c>
      <c r="V22" s="101" t="s">
        <v>247</v>
      </c>
      <c r="W22" s="102">
        <v>8</v>
      </c>
      <c r="X22" s="221"/>
      <c r="Y22" s="225" t="s">
        <v>228</v>
      </c>
      <c r="Z22" s="220">
        <v>6</v>
      </c>
    </row>
    <row r="23" spans="1:26" s="6" customFormat="1" ht="18.95" customHeight="1">
      <c r="A23" s="79" t="s">
        <v>246</v>
      </c>
      <c r="B23" s="119">
        <v>1</v>
      </c>
      <c r="D23" s="79" t="s">
        <v>232</v>
      </c>
      <c r="E23" s="119">
        <v>2</v>
      </c>
      <c r="G23" s="120" t="s">
        <v>219</v>
      </c>
      <c r="H23" s="121">
        <v>4</v>
      </c>
      <c r="J23" s="120" t="s">
        <v>226</v>
      </c>
      <c r="K23" s="121">
        <v>7</v>
      </c>
      <c r="M23" s="79" t="s">
        <v>246</v>
      </c>
      <c r="N23" s="119">
        <v>5</v>
      </c>
      <c r="P23" s="79" t="s">
        <v>233</v>
      </c>
      <c r="Q23" s="119">
        <v>8</v>
      </c>
      <c r="S23" s="103" t="s">
        <v>248</v>
      </c>
      <c r="T23" s="358">
        <v>12</v>
      </c>
      <c r="V23" s="101" t="s">
        <v>218</v>
      </c>
      <c r="W23" s="102">
        <v>8</v>
      </c>
      <c r="X23" s="221"/>
      <c r="Y23" s="101" t="s">
        <v>244</v>
      </c>
      <c r="Z23" s="220">
        <v>6</v>
      </c>
    </row>
    <row r="24" spans="1:26" s="6" customFormat="1" ht="18.95" customHeight="1">
      <c r="A24" s="79" t="s">
        <v>241</v>
      </c>
      <c r="B24" s="119">
        <v>1</v>
      </c>
      <c r="D24" s="79" t="s">
        <v>249</v>
      </c>
      <c r="E24" s="119">
        <v>1</v>
      </c>
      <c r="G24" s="120" t="s">
        <v>249</v>
      </c>
      <c r="H24" s="121">
        <v>3</v>
      </c>
      <c r="J24" s="120" t="s">
        <v>241</v>
      </c>
      <c r="K24" s="121">
        <v>6</v>
      </c>
      <c r="M24" s="79" t="s">
        <v>233</v>
      </c>
      <c r="N24" s="119">
        <v>4</v>
      </c>
      <c r="P24" s="79" t="s">
        <v>250</v>
      </c>
      <c r="Q24" s="119">
        <v>8</v>
      </c>
      <c r="S24" s="103" t="s">
        <v>230</v>
      </c>
      <c r="T24" s="106">
        <v>5</v>
      </c>
      <c r="V24" s="101" t="s">
        <v>251</v>
      </c>
      <c r="W24" s="102">
        <v>8</v>
      </c>
      <c r="X24" s="221"/>
      <c r="Y24" s="225" t="s">
        <v>252</v>
      </c>
      <c r="Z24" s="226">
        <v>4</v>
      </c>
    </row>
    <row r="25" spans="1:26" s="6" customFormat="1" ht="18.95" customHeight="1">
      <c r="A25" s="79" t="s">
        <v>237</v>
      </c>
      <c r="B25" s="119">
        <v>1</v>
      </c>
      <c r="D25" s="79" t="s">
        <v>253</v>
      </c>
      <c r="E25" s="119">
        <v>1</v>
      </c>
      <c r="G25" s="120" t="s">
        <v>245</v>
      </c>
      <c r="H25" s="121">
        <v>2</v>
      </c>
      <c r="J25" s="120" t="s">
        <v>254</v>
      </c>
      <c r="K25" s="121">
        <v>6</v>
      </c>
      <c r="M25" s="79" t="s">
        <v>228</v>
      </c>
      <c r="N25" s="119">
        <v>3</v>
      </c>
      <c r="P25" s="79" t="s">
        <v>244</v>
      </c>
      <c r="Q25" s="119">
        <v>7</v>
      </c>
      <c r="S25" s="103" t="s">
        <v>241</v>
      </c>
      <c r="T25" s="106">
        <v>4</v>
      </c>
      <c r="V25" s="101" t="s">
        <v>255</v>
      </c>
      <c r="W25" s="102">
        <v>5</v>
      </c>
      <c r="X25" s="221"/>
      <c r="Y25" s="222" t="s">
        <v>250</v>
      </c>
      <c r="Z25" s="220">
        <v>4</v>
      </c>
    </row>
    <row r="26" spans="1:26" s="6" customFormat="1" ht="18.95" customHeight="1">
      <c r="A26" s="79" t="s">
        <v>256</v>
      </c>
      <c r="B26" s="119">
        <v>1</v>
      </c>
      <c r="D26" s="79" t="s">
        <v>234</v>
      </c>
      <c r="E26" s="119">
        <v>1</v>
      </c>
      <c r="G26" s="120" t="s">
        <v>233</v>
      </c>
      <c r="H26" s="121">
        <v>2</v>
      </c>
      <c r="J26" s="120" t="s">
        <v>235</v>
      </c>
      <c r="K26" s="121">
        <v>6</v>
      </c>
      <c r="M26" s="79" t="s">
        <v>226</v>
      </c>
      <c r="N26" s="119">
        <v>2</v>
      </c>
      <c r="P26" s="79" t="s">
        <v>228</v>
      </c>
      <c r="Q26" s="119">
        <v>4</v>
      </c>
      <c r="S26" s="103" t="s">
        <v>250</v>
      </c>
      <c r="T26" s="106">
        <v>4</v>
      </c>
      <c r="V26" s="101" t="s">
        <v>242</v>
      </c>
      <c r="W26" s="102">
        <v>5</v>
      </c>
      <c r="X26" s="221"/>
      <c r="Y26" s="222" t="s">
        <v>233</v>
      </c>
      <c r="Z26" s="220">
        <v>3</v>
      </c>
    </row>
    <row r="27" spans="1:26" s="6" customFormat="1" ht="18.95" customHeight="1">
      <c r="A27" s="79" t="s">
        <v>256</v>
      </c>
      <c r="B27" s="119">
        <v>1</v>
      </c>
      <c r="D27" s="79" t="s">
        <v>244</v>
      </c>
      <c r="E27" s="119">
        <v>1</v>
      </c>
      <c r="G27" s="120" t="s">
        <v>257</v>
      </c>
      <c r="H27" s="121">
        <v>2</v>
      </c>
      <c r="J27" s="120" t="s">
        <v>225</v>
      </c>
      <c r="K27" s="121">
        <v>5</v>
      </c>
      <c r="M27" s="79" t="s">
        <v>258</v>
      </c>
      <c r="N27" s="119">
        <v>2</v>
      </c>
      <c r="P27" s="79" t="s">
        <v>242</v>
      </c>
      <c r="Q27" s="119">
        <v>3</v>
      </c>
      <c r="S27" s="103" t="s">
        <v>233</v>
      </c>
      <c r="T27" s="106">
        <v>3</v>
      </c>
      <c r="V27" s="101" t="s">
        <v>249</v>
      </c>
      <c r="W27" s="102">
        <v>4</v>
      </c>
      <c r="X27" s="221"/>
      <c r="Y27" s="222" t="s">
        <v>257</v>
      </c>
      <c r="Z27" s="223">
        <v>3</v>
      </c>
    </row>
    <row r="28" spans="1:26" s="6" customFormat="1" ht="18.95" customHeight="1">
      <c r="A28" s="123" t="s">
        <v>145</v>
      </c>
      <c r="B28" s="25">
        <v>789</v>
      </c>
      <c r="D28" s="79" t="s">
        <v>230</v>
      </c>
      <c r="E28" s="119">
        <v>1</v>
      </c>
      <c r="G28" s="120" t="s">
        <v>259</v>
      </c>
      <c r="H28" s="121">
        <v>2</v>
      </c>
      <c r="J28" s="120" t="s">
        <v>230</v>
      </c>
      <c r="K28" s="121">
        <v>5</v>
      </c>
      <c r="M28" s="79" t="s">
        <v>241</v>
      </c>
      <c r="N28" s="119">
        <v>2</v>
      </c>
      <c r="P28" s="79" t="s">
        <v>230</v>
      </c>
      <c r="Q28" s="119">
        <v>3</v>
      </c>
      <c r="S28" s="103" t="s">
        <v>226</v>
      </c>
      <c r="T28" s="106">
        <v>3</v>
      </c>
      <c r="V28" s="101" t="s">
        <v>248</v>
      </c>
      <c r="W28" s="357">
        <v>5</v>
      </c>
      <c r="X28" s="221"/>
      <c r="Y28" s="222" t="s">
        <v>260</v>
      </c>
      <c r="Z28" s="220">
        <v>3</v>
      </c>
    </row>
    <row r="29" spans="1:26" s="6" customFormat="1" ht="18.95" customHeight="1">
      <c r="D29" s="79" t="s">
        <v>254</v>
      </c>
      <c r="E29" s="119">
        <v>1</v>
      </c>
      <c r="G29" s="120" t="s">
        <v>253</v>
      </c>
      <c r="H29" s="121">
        <v>1</v>
      </c>
      <c r="J29" s="120" t="s">
        <v>245</v>
      </c>
      <c r="K29" s="121">
        <v>3</v>
      </c>
      <c r="M29" s="79" t="s">
        <v>230</v>
      </c>
      <c r="N29" s="119">
        <v>2</v>
      </c>
      <c r="P29" s="79" t="s">
        <v>261</v>
      </c>
      <c r="Q29" s="119">
        <v>2</v>
      </c>
      <c r="S29" s="103" t="s">
        <v>261</v>
      </c>
      <c r="T29" s="106">
        <v>3</v>
      </c>
      <c r="V29" s="101" t="s">
        <v>262</v>
      </c>
      <c r="W29" s="102">
        <v>4</v>
      </c>
      <c r="X29" s="221"/>
      <c r="Y29" s="101" t="s">
        <v>247</v>
      </c>
      <c r="Z29" s="223">
        <v>2</v>
      </c>
    </row>
    <row r="30" spans="1:26" s="6" customFormat="1" ht="18.95" customHeight="1">
      <c r="D30" s="48" t="s">
        <v>145</v>
      </c>
      <c r="E30" s="25">
        <v>884</v>
      </c>
      <c r="G30" s="120" t="s">
        <v>241</v>
      </c>
      <c r="H30" s="121">
        <v>1</v>
      </c>
      <c r="J30" s="120" t="s">
        <v>263</v>
      </c>
      <c r="K30" s="121">
        <v>3</v>
      </c>
      <c r="M30" s="79" t="s">
        <v>254</v>
      </c>
      <c r="N30" s="119">
        <v>2</v>
      </c>
      <c r="P30" s="79" t="s">
        <v>241</v>
      </c>
      <c r="Q30" s="119">
        <v>2</v>
      </c>
      <c r="S30" s="103" t="s">
        <v>264</v>
      </c>
      <c r="T30" s="106">
        <v>2</v>
      </c>
      <c r="V30" s="101" t="s">
        <v>265</v>
      </c>
      <c r="W30" s="102">
        <v>4</v>
      </c>
      <c r="X30" s="221"/>
      <c r="Y30" s="101" t="s">
        <v>248</v>
      </c>
      <c r="Z30" s="351">
        <v>4</v>
      </c>
    </row>
    <row r="31" spans="1:26" s="6" customFormat="1" ht="21" customHeight="1">
      <c r="G31" s="120" t="s">
        <v>266</v>
      </c>
      <c r="H31" s="121">
        <v>1</v>
      </c>
      <c r="J31" s="120" t="s">
        <v>249</v>
      </c>
      <c r="K31" s="121">
        <v>2</v>
      </c>
      <c r="M31" s="79" t="s">
        <v>249</v>
      </c>
      <c r="N31" s="119">
        <v>1</v>
      </c>
      <c r="P31" s="79" t="s">
        <v>267</v>
      </c>
      <c r="Q31" s="119">
        <v>2</v>
      </c>
      <c r="S31" s="103" t="s">
        <v>232</v>
      </c>
      <c r="T31" s="106">
        <v>2</v>
      </c>
      <c r="V31" s="101" t="s">
        <v>228</v>
      </c>
      <c r="W31" s="102">
        <v>3</v>
      </c>
      <c r="X31" s="221"/>
      <c r="Y31" s="227" t="s">
        <v>242</v>
      </c>
      <c r="Z31" s="220">
        <v>2</v>
      </c>
    </row>
    <row r="32" spans="1:26" s="6" customFormat="1" ht="29.25" customHeight="1">
      <c r="G32" s="120" t="s">
        <v>230</v>
      </c>
      <c r="H32" s="121">
        <v>1</v>
      </c>
      <c r="J32" s="120" t="s">
        <v>257</v>
      </c>
      <c r="K32" s="121">
        <v>2</v>
      </c>
      <c r="M32" s="79" t="s">
        <v>236</v>
      </c>
      <c r="N32" s="119">
        <v>1</v>
      </c>
      <c r="P32" s="79" t="s">
        <v>251</v>
      </c>
      <c r="Q32" s="119">
        <v>2</v>
      </c>
      <c r="S32" s="103" t="s">
        <v>268</v>
      </c>
      <c r="T32" s="106">
        <v>2</v>
      </c>
      <c r="V32" s="101" t="s">
        <v>239</v>
      </c>
      <c r="W32" s="102">
        <v>3</v>
      </c>
      <c r="X32" s="221"/>
      <c r="Y32" s="227" t="s">
        <v>269</v>
      </c>
      <c r="Z32" s="220">
        <v>2</v>
      </c>
    </row>
    <row r="33" spans="1:26" s="6" customFormat="1" ht="18.95" customHeight="1">
      <c r="G33" s="120" t="s">
        <v>256</v>
      </c>
      <c r="H33" s="121">
        <v>1</v>
      </c>
      <c r="J33" s="120" t="s">
        <v>244</v>
      </c>
      <c r="K33" s="121">
        <v>2</v>
      </c>
      <c r="M33" s="79" t="s">
        <v>263</v>
      </c>
      <c r="N33" s="119">
        <v>1</v>
      </c>
      <c r="P33" s="79" t="s">
        <v>249</v>
      </c>
      <c r="Q33" s="119">
        <v>1</v>
      </c>
      <c r="S33" s="103" t="s">
        <v>242</v>
      </c>
      <c r="T33" s="106">
        <v>2</v>
      </c>
      <c r="V33" s="101" t="s">
        <v>244</v>
      </c>
      <c r="W33" s="102">
        <v>3</v>
      </c>
      <c r="X33" s="221"/>
      <c r="Y33" s="228" t="s">
        <v>254</v>
      </c>
      <c r="Z33" s="223">
        <v>2</v>
      </c>
    </row>
    <row r="34" spans="1:26" s="6" customFormat="1" ht="18.95" customHeight="1">
      <c r="G34" s="48" t="s">
        <v>145</v>
      </c>
      <c r="H34" s="124">
        <v>1030</v>
      </c>
      <c r="J34" s="120" t="s">
        <v>240</v>
      </c>
      <c r="K34" s="121">
        <v>2</v>
      </c>
      <c r="M34" s="79" t="s">
        <v>270</v>
      </c>
      <c r="N34" s="119">
        <v>1</v>
      </c>
      <c r="P34" s="79" t="s">
        <v>271</v>
      </c>
      <c r="Q34" s="119">
        <v>1</v>
      </c>
      <c r="S34" s="103" t="s">
        <v>245</v>
      </c>
      <c r="T34" s="106">
        <v>1</v>
      </c>
      <c r="V34" s="101" t="s">
        <v>266</v>
      </c>
      <c r="W34" s="102">
        <v>2</v>
      </c>
      <c r="X34" s="221"/>
      <c r="Y34" s="222" t="s">
        <v>236</v>
      </c>
      <c r="Z34" s="220">
        <v>1</v>
      </c>
    </row>
    <row r="35" spans="1:26" s="6" customFormat="1" ht="18.95" customHeight="1">
      <c r="J35" s="120" t="s">
        <v>264</v>
      </c>
      <c r="K35" s="121">
        <v>1</v>
      </c>
      <c r="M35" s="48" t="s">
        <v>145</v>
      </c>
      <c r="N35" s="25">
        <v>1348</v>
      </c>
      <c r="P35" s="79" t="s">
        <v>226</v>
      </c>
      <c r="Q35" s="119">
        <v>1</v>
      </c>
      <c r="S35" s="103" t="s">
        <v>257</v>
      </c>
      <c r="T35" s="106">
        <v>1</v>
      </c>
      <c r="V35" s="101" t="s">
        <v>252</v>
      </c>
      <c r="W35" s="102">
        <v>2</v>
      </c>
      <c r="X35" s="221"/>
      <c r="Y35" s="101" t="s">
        <v>258</v>
      </c>
      <c r="Z35" s="220">
        <v>1</v>
      </c>
    </row>
    <row r="36" spans="1:26" s="6" customFormat="1" ht="18.95" customHeight="1">
      <c r="J36" s="120" t="s">
        <v>272</v>
      </c>
      <c r="K36" s="121">
        <v>1</v>
      </c>
      <c r="P36" s="79" t="s">
        <v>247</v>
      </c>
      <c r="Q36" s="119">
        <v>1</v>
      </c>
      <c r="S36" s="107" t="s">
        <v>273</v>
      </c>
      <c r="T36" s="106">
        <v>1</v>
      </c>
      <c r="V36" s="101" t="s">
        <v>254</v>
      </c>
      <c r="W36" s="102">
        <v>2</v>
      </c>
      <c r="X36" s="221"/>
      <c r="Y36" s="101" t="s">
        <v>274</v>
      </c>
      <c r="Z36" s="220">
        <v>1</v>
      </c>
    </row>
    <row r="37" spans="1:26" s="6" customFormat="1" ht="18.95" customHeight="1">
      <c r="J37" s="120" t="s">
        <v>232</v>
      </c>
      <c r="K37" s="121">
        <v>1</v>
      </c>
      <c r="P37" s="79" t="s">
        <v>228</v>
      </c>
      <c r="Q37" s="119">
        <v>1</v>
      </c>
      <c r="S37" s="103" t="s">
        <v>252</v>
      </c>
      <c r="T37" s="106">
        <v>1</v>
      </c>
      <c r="V37" s="101" t="s">
        <v>267</v>
      </c>
      <c r="W37" s="102">
        <v>2</v>
      </c>
      <c r="X37" s="221"/>
      <c r="Y37" s="228" t="s">
        <v>259</v>
      </c>
      <c r="Z37" s="220">
        <v>1</v>
      </c>
    </row>
    <row r="38" spans="1:26" s="6" customFormat="1" ht="18.95" customHeight="1">
      <c r="J38" s="120" t="s">
        <v>275</v>
      </c>
      <c r="K38" s="121">
        <v>1</v>
      </c>
      <c r="P38" s="79" t="s">
        <v>276</v>
      </c>
      <c r="Q38" s="119">
        <v>1</v>
      </c>
      <c r="S38" s="103" t="s">
        <v>267</v>
      </c>
      <c r="T38" s="106">
        <v>1</v>
      </c>
      <c r="V38" s="101" t="s">
        <v>264</v>
      </c>
      <c r="W38" s="102">
        <v>1</v>
      </c>
      <c r="X38" s="221"/>
      <c r="Y38" s="101" t="s">
        <v>277</v>
      </c>
      <c r="Z38" s="220">
        <v>1</v>
      </c>
    </row>
    <row r="39" spans="1:26" s="6" customFormat="1" ht="18.95" customHeight="1">
      <c r="J39" s="120" t="s">
        <v>246</v>
      </c>
      <c r="K39" s="121">
        <v>1</v>
      </c>
      <c r="P39" s="79" t="s">
        <v>240</v>
      </c>
      <c r="Q39" s="119">
        <v>1</v>
      </c>
      <c r="S39" s="107" t="s">
        <v>251</v>
      </c>
      <c r="T39" s="110">
        <v>1</v>
      </c>
      <c r="V39" s="101" t="s">
        <v>236</v>
      </c>
      <c r="W39" s="102">
        <v>1</v>
      </c>
      <c r="X39" s="221"/>
      <c r="Y39" s="228" t="s">
        <v>266</v>
      </c>
      <c r="Z39" s="223">
        <v>1</v>
      </c>
    </row>
    <row r="40" spans="1:26" s="6" customFormat="1" ht="18.95" customHeight="1">
      <c r="J40" s="120" t="s">
        <v>259</v>
      </c>
      <c r="K40" s="121">
        <v>1</v>
      </c>
      <c r="P40" s="79" t="s">
        <v>254</v>
      </c>
      <c r="Q40" s="119">
        <v>1</v>
      </c>
      <c r="S40" s="125" t="s">
        <v>145</v>
      </c>
      <c r="T40" s="125">
        <f>SUM(T8:T39)</f>
        <v>1652</v>
      </c>
      <c r="V40" s="101" t="s">
        <v>272</v>
      </c>
      <c r="W40" s="102">
        <v>1</v>
      </c>
      <c r="X40" s="221"/>
      <c r="Y40" s="101" t="s">
        <v>240</v>
      </c>
      <c r="Z40" s="224">
        <v>1</v>
      </c>
    </row>
    <row r="41" spans="1:26" ht="18.95" customHeight="1">
      <c r="G41" s="6"/>
      <c r="H41" s="6"/>
      <c r="I41" s="6"/>
      <c r="J41" s="120" t="s">
        <v>278</v>
      </c>
      <c r="K41" s="121">
        <v>1</v>
      </c>
      <c r="L41" s="6"/>
      <c r="M41" s="6"/>
      <c r="N41" s="6"/>
      <c r="O41" s="6"/>
      <c r="P41" s="48" t="s">
        <v>145</v>
      </c>
      <c r="Q41" s="25">
        <v>1618</v>
      </c>
      <c r="R41" s="6"/>
      <c r="S41" s="24"/>
      <c r="T41" s="24"/>
      <c r="U41" s="6"/>
      <c r="V41" s="101" t="s">
        <v>228</v>
      </c>
      <c r="W41" s="102">
        <v>1</v>
      </c>
      <c r="X41" s="221"/>
      <c r="Y41" s="229" t="s">
        <v>230</v>
      </c>
      <c r="Z41" s="224">
        <v>1</v>
      </c>
    </row>
    <row r="42" spans="1:26" ht="18.95" customHeight="1">
      <c r="G42" s="6"/>
      <c r="H42" s="6"/>
      <c r="I42" s="6"/>
      <c r="J42" s="120" t="s">
        <v>262</v>
      </c>
      <c r="K42" s="121">
        <v>1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101" t="s">
        <v>279</v>
      </c>
      <c r="W42" s="102">
        <v>1</v>
      </c>
      <c r="X42" s="221"/>
      <c r="Y42" s="228" t="s">
        <v>251</v>
      </c>
      <c r="Z42" s="220">
        <v>1</v>
      </c>
    </row>
    <row r="43" spans="1:26" ht="14.25">
      <c r="G43" s="6"/>
      <c r="H43" s="6"/>
      <c r="I43" s="6"/>
      <c r="J43" s="120" t="s">
        <v>280</v>
      </c>
      <c r="K43" s="121">
        <v>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101" t="s">
        <v>241</v>
      </c>
      <c r="W43" s="102">
        <v>1</v>
      </c>
      <c r="X43" s="221"/>
      <c r="Y43" s="94" t="s">
        <v>145</v>
      </c>
      <c r="Z43" s="230">
        <v>1372</v>
      </c>
    </row>
    <row r="44" spans="1:26" ht="14.25">
      <c r="G44" s="6"/>
      <c r="H44" s="6"/>
      <c r="I44" s="6"/>
      <c r="J44" s="48" t="s">
        <v>145</v>
      </c>
      <c r="K44" s="124">
        <v>1290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101" t="s">
        <v>274</v>
      </c>
      <c r="W44" s="102">
        <v>1</v>
      </c>
      <c r="X44" s="221"/>
      <c r="Y44" s="221"/>
      <c r="Z44" s="221"/>
    </row>
    <row r="45" spans="1:26" ht="14.25"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101" t="s">
        <v>259</v>
      </c>
      <c r="W45" s="102">
        <v>1</v>
      </c>
      <c r="X45" s="221"/>
      <c r="Y45" s="221"/>
      <c r="Z45" s="221"/>
    </row>
    <row r="46" spans="1:26" ht="14.25">
      <c r="G46" s="6"/>
      <c r="H46" s="6"/>
      <c r="I46" s="6"/>
      <c r="J46" s="6"/>
      <c r="K46" s="6"/>
      <c r="L46" s="6"/>
      <c r="M46" s="6"/>
      <c r="N46" s="6"/>
      <c r="O46" s="6"/>
      <c r="R46" s="6"/>
      <c r="U46" s="6"/>
      <c r="V46" s="101" t="s">
        <v>281</v>
      </c>
      <c r="W46" s="102">
        <v>1</v>
      </c>
      <c r="X46" s="221"/>
      <c r="Y46" s="221"/>
      <c r="Z46" s="221"/>
    </row>
    <row r="47" spans="1:26" ht="14.25">
      <c r="A47" s="18" t="s">
        <v>282</v>
      </c>
      <c r="B47" s="6"/>
      <c r="V47" s="101" t="s">
        <v>277</v>
      </c>
      <c r="W47" s="102">
        <v>1</v>
      </c>
      <c r="X47" s="221"/>
      <c r="Y47" s="221"/>
      <c r="Z47" s="221"/>
    </row>
    <row r="48" spans="1:26" ht="14.25">
      <c r="V48" s="101" t="s">
        <v>250</v>
      </c>
      <c r="W48" s="102">
        <v>1</v>
      </c>
      <c r="X48" s="221"/>
      <c r="Y48" s="221"/>
      <c r="Z48" s="221"/>
    </row>
    <row r="49" spans="22:26">
      <c r="V49" s="125" t="s">
        <v>145</v>
      </c>
      <c r="W49" s="28">
        <f>SUM(W8:W48)</f>
        <v>1556</v>
      </c>
      <c r="X49" s="221"/>
      <c r="Y49" s="132"/>
      <c r="Z49" s="132"/>
    </row>
    <row r="50" spans="22:26">
      <c r="X50" s="132"/>
    </row>
  </sheetData>
  <sheetProtection selectLockedCells="1" selectUnlockedCells="1"/>
  <mergeCells count="2">
    <mergeCell ref="A4:Z4"/>
    <mergeCell ref="A5:Z5"/>
  </mergeCells>
  <conditionalFormatting sqref="A4">
    <cfRule type="duplicateValues" dxfId="26" priority="2"/>
  </conditionalFormatting>
  <conditionalFormatting sqref="A5">
    <cfRule type="duplicateValues" dxfId="25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A216-0E44-804A-98AA-C5B3E231FD0F}">
  <dimension ref="A1:I40"/>
  <sheetViews>
    <sheetView showGridLines="0" topLeftCell="A13" zoomScale="112" zoomScaleNormal="87" workbookViewId="0">
      <selection activeCell="G31" sqref="G31"/>
    </sheetView>
  </sheetViews>
  <sheetFormatPr defaultColWidth="11.42578125" defaultRowHeight="15"/>
  <cols>
    <col min="1" max="1" width="22.85546875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7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">
      <c r="A8" s="177" t="s">
        <v>50</v>
      </c>
      <c r="B8" s="178">
        <v>90</v>
      </c>
      <c r="C8" s="179">
        <v>0.16853932584269662</v>
      </c>
      <c r="D8" s="179">
        <v>89</v>
      </c>
      <c r="E8" s="179">
        <f>D8/560</f>
        <v>0.15892857142857142</v>
      </c>
    </row>
    <row r="9" spans="1:5" s="6" customFormat="1" ht="12">
      <c r="A9" s="180" t="s">
        <v>51</v>
      </c>
      <c r="B9" s="178">
        <v>25</v>
      </c>
      <c r="C9" s="179">
        <v>4.6816479400749067E-2</v>
      </c>
      <c r="D9" s="179">
        <v>18</v>
      </c>
      <c r="E9" s="179">
        <f t="shared" ref="E9:E32" si="0">D9/560</f>
        <v>3.214285714285714E-2</v>
      </c>
    </row>
    <row r="10" spans="1:5" s="6" customFormat="1" ht="12">
      <c r="A10" s="180" t="s">
        <v>52</v>
      </c>
      <c r="B10" s="178">
        <v>118</v>
      </c>
      <c r="C10" s="179">
        <v>0.22097378277153559</v>
      </c>
      <c r="D10" s="179">
        <v>118</v>
      </c>
      <c r="E10" s="179">
        <f t="shared" si="0"/>
        <v>0.21071428571428572</v>
      </c>
    </row>
    <row r="11" spans="1:5" s="6" customFormat="1" ht="12">
      <c r="A11" s="180" t="s">
        <v>53</v>
      </c>
      <c r="B11" s="178">
        <v>11</v>
      </c>
      <c r="C11" s="179">
        <v>2.0599250936329586E-2</v>
      </c>
      <c r="D11" s="179">
        <v>14</v>
      </c>
      <c r="E11" s="179">
        <f t="shared" si="0"/>
        <v>2.5000000000000001E-2</v>
      </c>
    </row>
    <row r="12" spans="1:5" s="6" customFormat="1" ht="12">
      <c r="A12" s="180" t="s">
        <v>54</v>
      </c>
      <c r="B12" s="178">
        <v>19</v>
      </c>
      <c r="C12" s="179">
        <v>3.5580524344569285E-2</v>
      </c>
      <c r="D12" s="179">
        <v>21</v>
      </c>
      <c r="E12" s="179">
        <f t="shared" si="0"/>
        <v>3.7499999999999999E-2</v>
      </c>
    </row>
    <row r="13" spans="1:5" s="6" customFormat="1" ht="12">
      <c r="A13" s="180" t="s">
        <v>55</v>
      </c>
      <c r="B13" s="178">
        <v>6</v>
      </c>
      <c r="C13" s="179">
        <v>1.1235955056179775E-2</v>
      </c>
      <c r="D13" s="179">
        <v>8</v>
      </c>
      <c r="E13" s="179">
        <f t="shared" si="0"/>
        <v>1.4285714285714285E-2</v>
      </c>
    </row>
    <row r="14" spans="1:5" s="6" customFormat="1" ht="12">
      <c r="A14" s="180" t="s">
        <v>64</v>
      </c>
      <c r="B14" s="178">
        <v>2</v>
      </c>
      <c r="C14" s="179">
        <v>3.7453183520599251E-3</v>
      </c>
      <c r="D14" s="179">
        <v>2</v>
      </c>
      <c r="E14" s="179">
        <f t="shared" si="0"/>
        <v>3.5714285714285713E-3</v>
      </c>
    </row>
    <row r="15" spans="1:5" s="6" customFormat="1" ht="12">
      <c r="A15" s="180" t="s">
        <v>65</v>
      </c>
      <c r="B15" s="178">
        <v>2</v>
      </c>
      <c r="C15" s="179">
        <v>3.7453183520599251E-3</v>
      </c>
      <c r="D15" s="179">
        <v>2</v>
      </c>
      <c r="E15" s="179">
        <f t="shared" si="0"/>
        <v>3.5714285714285713E-3</v>
      </c>
    </row>
    <row r="16" spans="1:5" s="6" customFormat="1" ht="12">
      <c r="A16" s="180" t="s">
        <v>66</v>
      </c>
      <c r="B16" s="178">
        <v>7</v>
      </c>
      <c r="C16" s="179">
        <v>1.3108614232209739E-2</v>
      </c>
      <c r="D16" s="179">
        <v>8</v>
      </c>
      <c r="E16" s="179">
        <f t="shared" si="0"/>
        <v>1.4285714285714285E-2</v>
      </c>
    </row>
    <row r="17" spans="1:7" s="6" customFormat="1" ht="12">
      <c r="A17" s="180" t="s">
        <v>67</v>
      </c>
      <c r="B17" s="178">
        <v>4</v>
      </c>
      <c r="C17" s="179">
        <v>7.4906367041198503E-3</v>
      </c>
      <c r="D17" s="179">
        <v>9</v>
      </c>
      <c r="E17" s="179">
        <f t="shared" si="0"/>
        <v>1.607142857142857E-2</v>
      </c>
    </row>
    <row r="18" spans="1:7" s="6" customFormat="1" ht="12">
      <c r="A18" s="180" t="s">
        <v>68</v>
      </c>
      <c r="B18" s="178">
        <v>2</v>
      </c>
      <c r="C18" s="179">
        <v>3.7453183520599251E-3</v>
      </c>
      <c r="D18" s="179">
        <v>2</v>
      </c>
      <c r="E18" s="179">
        <f t="shared" si="0"/>
        <v>3.5714285714285713E-3</v>
      </c>
    </row>
    <row r="19" spans="1:7" s="6" customFormat="1" ht="12">
      <c r="A19" s="180" t="s">
        <v>69</v>
      </c>
      <c r="B19" s="178">
        <v>5</v>
      </c>
      <c r="C19" s="179">
        <v>9.3632958801498131E-3</v>
      </c>
      <c r="D19" s="179">
        <v>7</v>
      </c>
      <c r="E19" s="179">
        <f t="shared" si="0"/>
        <v>1.2500000000000001E-2</v>
      </c>
    </row>
    <row r="20" spans="1:7" s="6" customFormat="1" ht="12">
      <c r="A20" s="180" t="s">
        <v>56</v>
      </c>
      <c r="B20" s="178">
        <v>41</v>
      </c>
      <c r="C20" s="179">
        <v>7.6779026217228458E-2</v>
      </c>
      <c r="D20" s="179">
        <v>51</v>
      </c>
      <c r="E20" s="179">
        <f t="shared" si="0"/>
        <v>9.1071428571428567E-2</v>
      </c>
    </row>
    <row r="21" spans="1:7" s="6" customFormat="1" ht="12">
      <c r="A21" s="180" t="s">
        <v>70</v>
      </c>
      <c r="B21" s="178">
        <v>6</v>
      </c>
      <c r="C21" s="179">
        <v>1.1235955056179775E-2</v>
      </c>
      <c r="D21" s="179">
        <v>2</v>
      </c>
      <c r="E21" s="179">
        <f t="shared" si="0"/>
        <v>3.5714285714285713E-3</v>
      </c>
    </row>
    <row r="22" spans="1:7" s="6" customFormat="1" ht="12">
      <c r="A22" s="180" t="s">
        <v>71</v>
      </c>
      <c r="B22" s="178">
        <v>14</v>
      </c>
      <c r="C22" s="179">
        <v>2.6217228464419477E-2</v>
      </c>
      <c r="D22" s="179">
        <v>15</v>
      </c>
      <c r="E22" s="179">
        <f t="shared" si="0"/>
        <v>2.6785714285714284E-2</v>
      </c>
    </row>
    <row r="23" spans="1:7" s="6" customFormat="1" ht="12">
      <c r="A23" s="180" t="s">
        <v>57</v>
      </c>
      <c r="B23" s="178">
        <v>25</v>
      </c>
      <c r="C23" s="179">
        <v>4.6816479400749067E-2</v>
      </c>
      <c r="D23" s="179">
        <v>22</v>
      </c>
      <c r="E23" s="179">
        <f t="shared" si="0"/>
        <v>3.9285714285714285E-2</v>
      </c>
    </row>
    <row r="24" spans="1:7" s="6" customFormat="1" ht="12">
      <c r="A24" s="180" t="s">
        <v>72</v>
      </c>
      <c r="B24" s="178">
        <v>5</v>
      </c>
      <c r="C24" s="179">
        <v>9.3632958801498131E-3</v>
      </c>
      <c r="D24" s="179">
        <v>4</v>
      </c>
      <c r="E24" s="179">
        <f t="shared" si="0"/>
        <v>7.1428571428571426E-3</v>
      </c>
    </row>
    <row r="25" spans="1:7" s="6" customFormat="1" ht="12">
      <c r="A25" s="180" t="s">
        <v>73</v>
      </c>
      <c r="B25" s="178">
        <v>7</v>
      </c>
      <c r="C25" s="179">
        <v>1.3108614232209739E-2</v>
      </c>
      <c r="D25" s="179">
        <v>8</v>
      </c>
      <c r="E25" s="179">
        <f t="shared" si="0"/>
        <v>1.4285714285714285E-2</v>
      </c>
    </row>
    <row r="26" spans="1:7" s="6" customFormat="1" ht="12">
      <c r="A26" s="180" t="s">
        <v>74</v>
      </c>
      <c r="B26" s="178">
        <v>1</v>
      </c>
      <c r="C26" s="179">
        <v>1.8726591760299626E-3</v>
      </c>
      <c r="D26" s="179">
        <v>1</v>
      </c>
      <c r="E26" s="179">
        <f t="shared" si="0"/>
        <v>1.7857142857142857E-3</v>
      </c>
    </row>
    <row r="27" spans="1:7" s="6" customFormat="1" ht="12">
      <c r="A27" s="180" t="s">
        <v>75</v>
      </c>
      <c r="B27" s="178">
        <v>12</v>
      </c>
      <c r="C27" s="179">
        <v>2.247191011235955E-2</v>
      </c>
      <c r="D27" s="179">
        <v>13</v>
      </c>
      <c r="E27" s="179">
        <f t="shared" si="0"/>
        <v>2.3214285714285715E-2</v>
      </c>
    </row>
    <row r="28" spans="1:7" s="6" customFormat="1" ht="12">
      <c r="A28" s="180" t="s">
        <v>76</v>
      </c>
      <c r="B28" s="178">
        <v>30</v>
      </c>
      <c r="C28" s="179">
        <v>5.6179775280898875E-2</v>
      </c>
      <c r="D28" s="179">
        <v>34</v>
      </c>
      <c r="E28" s="179">
        <f t="shared" si="0"/>
        <v>6.0714285714285714E-2</v>
      </c>
    </row>
    <row r="29" spans="1:7" s="6" customFormat="1" ht="12">
      <c r="A29" s="180" t="s">
        <v>59</v>
      </c>
      <c r="B29" s="178">
        <v>16</v>
      </c>
      <c r="C29" s="179">
        <v>2.9962546816479401E-2</v>
      </c>
      <c r="D29" s="179">
        <v>15</v>
      </c>
      <c r="E29" s="179">
        <f t="shared" si="0"/>
        <v>2.6785714285714284E-2</v>
      </c>
    </row>
    <row r="30" spans="1:7" s="6" customFormat="1" ht="12">
      <c r="A30" s="180" t="s">
        <v>60</v>
      </c>
      <c r="B30" s="178">
        <v>7</v>
      </c>
      <c r="C30" s="179">
        <v>1.3108614232209739E-2</v>
      </c>
      <c r="D30" s="179">
        <v>8</v>
      </c>
      <c r="E30" s="179">
        <f t="shared" si="0"/>
        <v>1.4285714285714285E-2</v>
      </c>
    </row>
    <row r="31" spans="1:7" s="6" customFormat="1" ht="12">
      <c r="A31" s="180" t="s">
        <v>77</v>
      </c>
      <c r="B31" s="178">
        <v>26</v>
      </c>
      <c r="C31" s="179">
        <v>4.8689138576779027E-2</v>
      </c>
      <c r="D31" s="179">
        <v>29</v>
      </c>
      <c r="E31" s="179">
        <f t="shared" si="0"/>
        <v>5.1785714285714289E-2</v>
      </c>
      <c r="G31" s="350"/>
    </row>
    <row r="32" spans="1:7" s="6" customFormat="1" ht="12">
      <c r="A32" s="180" t="s">
        <v>61</v>
      </c>
      <c r="B32" s="178">
        <v>53</v>
      </c>
      <c r="C32" s="179">
        <v>9.9250936329588021E-2</v>
      </c>
      <c r="D32" s="179">
        <v>60</v>
      </c>
      <c r="E32" s="179">
        <f t="shared" si="0"/>
        <v>0.10714285714285714</v>
      </c>
    </row>
    <row r="33" spans="1:9" s="6" customFormat="1" ht="12.95">
      <c r="A33" s="181" t="s">
        <v>62</v>
      </c>
      <c r="B33" s="182">
        <f>SUM(B8:B32)</f>
        <v>534</v>
      </c>
      <c r="C33" s="183">
        <f>SUM(C8:C32)</f>
        <v>1</v>
      </c>
      <c r="D33" s="182">
        <f>SUM(D8:D32)</f>
        <v>560</v>
      </c>
      <c r="E33" s="183">
        <f>SUM(E8:E32)</f>
        <v>0.99999999999999978</v>
      </c>
    </row>
    <row r="34" spans="1:9" s="6" customFormat="1" ht="12.95"/>
    <row r="35" spans="1:9" s="6" customFormat="1" ht="12.95"/>
    <row r="36" spans="1:9" s="6" customFormat="1" ht="12.95">
      <c r="A36" s="308" t="s">
        <v>63</v>
      </c>
      <c r="B36" s="309"/>
      <c r="C36" s="309"/>
      <c r="D36" s="309"/>
      <c r="E36" s="309"/>
      <c r="F36" s="309"/>
      <c r="G36" s="309"/>
      <c r="H36" s="309"/>
      <c r="I36" s="309"/>
    </row>
    <row r="37" spans="1:9" s="6" customFormat="1" ht="12.95"/>
    <row r="38" spans="1:9" s="6" customFormat="1" ht="12.95"/>
    <row r="39" spans="1:9" s="6" customFormat="1" ht="12.95"/>
    <row r="40" spans="1:9" s="6" customFormat="1" ht="12.95"/>
  </sheetData>
  <sheetProtection selectLockedCells="1" selectUnlockedCells="1"/>
  <mergeCells count="4">
    <mergeCell ref="A3:E3"/>
    <mergeCell ref="A4:E4"/>
    <mergeCell ref="A5:E5"/>
    <mergeCell ref="A36:I36"/>
  </mergeCells>
  <conditionalFormatting sqref="A4:C4">
    <cfRule type="duplicateValues" dxfId="72" priority="2"/>
  </conditionalFormatting>
  <conditionalFormatting sqref="A5:C5">
    <cfRule type="duplicateValues" dxfId="71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4A0A-0229-B243-B56E-CF8B516DA809}">
  <dimension ref="A1:J43"/>
  <sheetViews>
    <sheetView showGridLines="0" zoomScale="107" zoomScaleNormal="87" workbookViewId="0">
      <selection activeCell="H19" sqref="H19"/>
    </sheetView>
  </sheetViews>
  <sheetFormatPr defaultColWidth="11.42578125" defaultRowHeight="15"/>
  <cols>
    <col min="1" max="1" width="30.42578125" style="14" customWidth="1"/>
    <col min="2" max="2" width="16" style="14" customWidth="1"/>
    <col min="3" max="10" width="12.42578125" style="14" customWidth="1"/>
    <col min="11" max="256" width="11.42578125" style="14"/>
    <col min="257" max="257" width="30.42578125" style="14" customWidth="1"/>
    <col min="258" max="258" width="16" style="14" customWidth="1"/>
    <col min="259" max="266" width="12.42578125" style="14" customWidth="1"/>
    <col min="267" max="512" width="11.42578125" style="14"/>
    <col min="513" max="513" width="30.42578125" style="14" customWidth="1"/>
    <col min="514" max="514" width="16" style="14" customWidth="1"/>
    <col min="515" max="522" width="12.42578125" style="14" customWidth="1"/>
    <col min="523" max="768" width="11.42578125" style="14"/>
    <col min="769" max="769" width="30.42578125" style="14" customWidth="1"/>
    <col min="770" max="770" width="16" style="14" customWidth="1"/>
    <col min="771" max="778" width="12.42578125" style="14" customWidth="1"/>
    <col min="779" max="1024" width="11.42578125" style="14"/>
    <col min="1025" max="1025" width="30.42578125" style="14" customWidth="1"/>
    <col min="1026" max="1026" width="16" style="14" customWidth="1"/>
    <col min="1027" max="1034" width="12.42578125" style="14" customWidth="1"/>
    <col min="1035" max="1280" width="11.42578125" style="14"/>
    <col min="1281" max="1281" width="30.42578125" style="14" customWidth="1"/>
    <col min="1282" max="1282" width="16" style="14" customWidth="1"/>
    <col min="1283" max="1290" width="12.42578125" style="14" customWidth="1"/>
    <col min="1291" max="1536" width="11.42578125" style="14"/>
    <col min="1537" max="1537" width="30.42578125" style="14" customWidth="1"/>
    <col min="1538" max="1538" width="16" style="14" customWidth="1"/>
    <col min="1539" max="1546" width="12.42578125" style="14" customWidth="1"/>
    <col min="1547" max="1792" width="11.42578125" style="14"/>
    <col min="1793" max="1793" width="30.42578125" style="14" customWidth="1"/>
    <col min="1794" max="1794" width="16" style="14" customWidth="1"/>
    <col min="1795" max="1802" width="12.42578125" style="14" customWidth="1"/>
    <col min="1803" max="2048" width="11.42578125" style="14"/>
    <col min="2049" max="2049" width="30.42578125" style="14" customWidth="1"/>
    <col min="2050" max="2050" width="16" style="14" customWidth="1"/>
    <col min="2051" max="2058" width="12.42578125" style="14" customWidth="1"/>
    <col min="2059" max="2304" width="11.42578125" style="14"/>
    <col min="2305" max="2305" width="30.42578125" style="14" customWidth="1"/>
    <col min="2306" max="2306" width="16" style="14" customWidth="1"/>
    <col min="2307" max="2314" width="12.42578125" style="14" customWidth="1"/>
    <col min="2315" max="2560" width="11.42578125" style="14"/>
    <col min="2561" max="2561" width="30.42578125" style="14" customWidth="1"/>
    <col min="2562" max="2562" width="16" style="14" customWidth="1"/>
    <col min="2563" max="2570" width="12.42578125" style="14" customWidth="1"/>
    <col min="2571" max="2816" width="11.42578125" style="14"/>
    <col min="2817" max="2817" width="30.42578125" style="14" customWidth="1"/>
    <col min="2818" max="2818" width="16" style="14" customWidth="1"/>
    <col min="2819" max="2826" width="12.42578125" style="14" customWidth="1"/>
    <col min="2827" max="3072" width="11.42578125" style="14"/>
    <col min="3073" max="3073" width="30.42578125" style="14" customWidth="1"/>
    <col min="3074" max="3074" width="16" style="14" customWidth="1"/>
    <col min="3075" max="3082" width="12.42578125" style="14" customWidth="1"/>
    <col min="3083" max="3328" width="11.42578125" style="14"/>
    <col min="3329" max="3329" width="30.42578125" style="14" customWidth="1"/>
    <col min="3330" max="3330" width="16" style="14" customWidth="1"/>
    <col min="3331" max="3338" width="12.42578125" style="14" customWidth="1"/>
    <col min="3339" max="3584" width="11.42578125" style="14"/>
    <col min="3585" max="3585" width="30.42578125" style="14" customWidth="1"/>
    <col min="3586" max="3586" width="16" style="14" customWidth="1"/>
    <col min="3587" max="3594" width="12.42578125" style="14" customWidth="1"/>
    <col min="3595" max="3840" width="11.42578125" style="14"/>
    <col min="3841" max="3841" width="30.42578125" style="14" customWidth="1"/>
    <col min="3842" max="3842" width="16" style="14" customWidth="1"/>
    <col min="3843" max="3850" width="12.42578125" style="14" customWidth="1"/>
    <col min="3851" max="4096" width="11.42578125" style="14"/>
    <col min="4097" max="4097" width="30.42578125" style="14" customWidth="1"/>
    <col min="4098" max="4098" width="16" style="14" customWidth="1"/>
    <col min="4099" max="4106" width="12.42578125" style="14" customWidth="1"/>
    <col min="4107" max="4352" width="11.42578125" style="14"/>
    <col min="4353" max="4353" width="30.42578125" style="14" customWidth="1"/>
    <col min="4354" max="4354" width="16" style="14" customWidth="1"/>
    <col min="4355" max="4362" width="12.42578125" style="14" customWidth="1"/>
    <col min="4363" max="4608" width="11.42578125" style="14"/>
    <col min="4609" max="4609" width="30.42578125" style="14" customWidth="1"/>
    <col min="4610" max="4610" width="16" style="14" customWidth="1"/>
    <col min="4611" max="4618" width="12.42578125" style="14" customWidth="1"/>
    <col min="4619" max="4864" width="11.42578125" style="14"/>
    <col min="4865" max="4865" width="30.42578125" style="14" customWidth="1"/>
    <col min="4866" max="4866" width="16" style="14" customWidth="1"/>
    <col min="4867" max="4874" width="12.42578125" style="14" customWidth="1"/>
    <col min="4875" max="5120" width="11.42578125" style="14"/>
    <col min="5121" max="5121" width="30.42578125" style="14" customWidth="1"/>
    <col min="5122" max="5122" width="16" style="14" customWidth="1"/>
    <col min="5123" max="5130" width="12.42578125" style="14" customWidth="1"/>
    <col min="5131" max="5376" width="11.42578125" style="14"/>
    <col min="5377" max="5377" width="30.42578125" style="14" customWidth="1"/>
    <col min="5378" max="5378" width="16" style="14" customWidth="1"/>
    <col min="5379" max="5386" width="12.42578125" style="14" customWidth="1"/>
    <col min="5387" max="5632" width="11.42578125" style="14"/>
    <col min="5633" max="5633" width="30.42578125" style="14" customWidth="1"/>
    <col min="5634" max="5634" width="16" style="14" customWidth="1"/>
    <col min="5635" max="5642" width="12.42578125" style="14" customWidth="1"/>
    <col min="5643" max="5888" width="11.42578125" style="14"/>
    <col min="5889" max="5889" width="30.42578125" style="14" customWidth="1"/>
    <col min="5890" max="5890" width="16" style="14" customWidth="1"/>
    <col min="5891" max="5898" width="12.42578125" style="14" customWidth="1"/>
    <col min="5899" max="6144" width="11.42578125" style="14"/>
    <col min="6145" max="6145" width="30.42578125" style="14" customWidth="1"/>
    <col min="6146" max="6146" width="16" style="14" customWidth="1"/>
    <col min="6147" max="6154" width="12.42578125" style="14" customWidth="1"/>
    <col min="6155" max="6400" width="11.42578125" style="14"/>
    <col min="6401" max="6401" width="30.42578125" style="14" customWidth="1"/>
    <col min="6402" max="6402" width="16" style="14" customWidth="1"/>
    <col min="6403" max="6410" width="12.42578125" style="14" customWidth="1"/>
    <col min="6411" max="6656" width="11.42578125" style="14"/>
    <col min="6657" max="6657" width="30.42578125" style="14" customWidth="1"/>
    <col min="6658" max="6658" width="16" style="14" customWidth="1"/>
    <col min="6659" max="6666" width="12.42578125" style="14" customWidth="1"/>
    <col min="6667" max="6912" width="11.42578125" style="14"/>
    <col min="6913" max="6913" width="30.42578125" style="14" customWidth="1"/>
    <col min="6914" max="6914" width="16" style="14" customWidth="1"/>
    <col min="6915" max="6922" width="12.42578125" style="14" customWidth="1"/>
    <col min="6923" max="7168" width="11.42578125" style="14"/>
    <col min="7169" max="7169" width="30.42578125" style="14" customWidth="1"/>
    <col min="7170" max="7170" width="16" style="14" customWidth="1"/>
    <col min="7171" max="7178" width="12.42578125" style="14" customWidth="1"/>
    <col min="7179" max="7424" width="11.42578125" style="14"/>
    <col min="7425" max="7425" width="30.42578125" style="14" customWidth="1"/>
    <col min="7426" max="7426" width="16" style="14" customWidth="1"/>
    <col min="7427" max="7434" width="12.42578125" style="14" customWidth="1"/>
    <col min="7435" max="7680" width="11.42578125" style="14"/>
    <col min="7681" max="7681" width="30.42578125" style="14" customWidth="1"/>
    <col min="7682" max="7682" width="16" style="14" customWidth="1"/>
    <col min="7683" max="7690" width="12.42578125" style="14" customWidth="1"/>
    <col min="7691" max="7936" width="11.42578125" style="14"/>
    <col min="7937" max="7937" width="30.42578125" style="14" customWidth="1"/>
    <col min="7938" max="7938" width="16" style="14" customWidth="1"/>
    <col min="7939" max="7946" width="12.42578125" style="14" customWidth="1"/>
    <col min="7947" max="8192" width="11.42578125" style="14"/>
    <col min="8193" max="8193" width="30.42578125" style="14" customWidth="1"/>
    <col min="8194" max="8194" width="16" style="14" customWidth="1"/>
    <col min="8195" max="8202" width="12.42578125" style="14" customWidth="1"/>
    <col min="8203" max="8448" width="11.42578125" style="14"/>
    <col min="8449" max="8449" width="30.42578125" style="14" customWidth="1"/>
    <col min="8450" max="8450" width="16" style="14" customWidth="1"/>
    <col min="8451" max="8458" width="12.42578125" style="14" customWidth="1"/>
    <col min="8459" max="8704" width="11.42578125" style="14"/>
    <col min="8705" max="8705" width="30.42578125" style="14" customWidth="1"/>
    <col min="8706" max="8706" width="16" style="14" customWidth="1"/>
    <col min="8707" max="8714" width="12.42578125" style="14" customWidth="1"/>
    <col min="8715" max="8960" width="11.42578125" style="14"/>
    <col min="8961" max="8961" width="30.42578125" style="14" customWidth="1"/>
    <col min="8962" max="8962" width="16" style="14" customWidth="1"/>
    <col min="8963" max="8970" width="12.42578125" style="14" customWidth="1"/>
    <col min="8971" max="9216" width="11.42578125" style="14"/>
    <col min="9217" max="9217" width="30.42578125" style="14" customWidth="1"/>
    <col min="9218" max="9218" width="16" style="14" customWidth="1"/>
    <col min="9219" max="9226" width="12.42578125" style="14" customWidth="1"/>
    <col min="9227" max="9472" width="11.42578125" style="14"/>
    <col min="9473" max="9473" width="30.42578125" style="14" customWidth="1"/>
    <col min="9474" max="9474" width="16" style="14" customWidth="1"/>
    <col min="9475" max="9482" width="12.42578125" style="14" customWidth="1"/>
    <col min="9483" max="9728" width="11.42578125" style="14"/>
    <col min="9729" max="9729" width="30.42578125" style="14" customWidth="1"/>
    <col min="9730" max="9730" width="16" style="14" customWidth="1"/>
    <col min="9731" max="9738" width="12.42578125" style="14" customWidth="1"/>
    <col min="9739" max="9984" width="11.42578125" style="14"/>
    <col min="9985" max="9985" width="30.42578125" style="14" customWidth="1"/>
    <col min="9986" max="9986" width="16" style="14" customWidth="1"/>
    <col min="9987" max="9994" width="12.42578125" style="14" customWidth="1"/>
    <col min="9995" max="10240" width="11.42578125" style="14"/>
    <col min="10241" max="10241" width="30.42578125" style="14" customWidth="1"/>
    <col min="10242" max="10242" width="16" style="14" customWidth="1"/>
    <col min="10243" max="10250" width="12.42578125" style="14" customWidth="1"/>
    <col min="10251" max="10496" width="11.42578125" style="14"/>
    <col min="10497" max="10497" width="30.42578125" style="14" customWidth="1"/>
    <col min="10498" max="10498" width="16" style="14" customWidth="1"/>
    <col min="10499" max="10506" width="12.42578125" style="14" customWidth="1"/>
    <col min="10507" max="10752" width="11.42578125" style="14"/>
    <col min="10753" max="10753" width="30.42578125" style="14" customWidth="1"/>
    <col min="10754" max="10754" width="16" style="14" customWidth="1"/>
    <col min="10755" max="10762" width="12.42578125" style="14" customWidth="1"/>
    <col min="10763" max="11008" width="11.42578125" style="14"/>
    <col min="11009" max="11009" width="30.42578125" style="14" customWidth="1"/>
    <col min="11010" max="11010" width="16" style="14" customWidth="1"/>
    <col min="11011" max="11018" width="12.42578125" style="14" customWidth="1"/>
    <col min="11019" max="11264" width="11.42578125" style="14"/>
    <col min="11265" max="11265" width="30.42578125" style="14" customWidth="1"/>
    <col min="11266" max="11266" width="16" style="14" customWidth="1"/>
    <col min="11267" max="11274" width="12.42578125" style="14" customWidth="1"/>
    <col min="11275" max="11520" width="11.42578125" style="14"/>
    <col min="11521" max="11521" width="30.42578125" style="14" customWidth="1"/>
    <col min="11522" max="11522" width="16" style="14" customWidth="1"/>
    <col min="11523" max="11530" width="12.42578125" style="14" customWidth="1"/>
    <col min="11531" max="11776" width="11.42578125" style="14"/>
    <col min="11777" max="11777" width="30.42578125" style="14" customWidth="1"/>
    <col min="11778" max="11778" width="16" style="14" customWidth="1"/>
    <col min="11779" max="11786" width="12.42578125" style="14" customWidth="1"/>
    <col min="11787" max="12032" width="11.42578125" style="14"/>
    <col min="12033" max="12033" width="30.42578125" style="14" customWidth="1"/>
    <col min="12034" max="12034" width="16" style="14" customWidth="1"/>
    <col min="12035" max="12042" width="12.42578125" style="14" customWidth="1"/>
    <col min="12043" max="12288" width="11.42578125" style="14"/>
    <col min="12289" max="12289" width="30.42578125" style="14" customWidth="1"/>
    <col min="12290" max="12290" width="16" style="14" customWidth="1"/>
    <col min="12291" max="12298" width="12.42578125" style="14" customWidth="1"/>
    <col min="12299" max="12544" width="11.42578125" style="14"/>
    <col min="12545" max="12545" width="30.42578125" style="14" customWidth="1"/>
    <col min="12546" max="12546" width="16" style="14" customWidth="1"/>
    <col min="12547" max="12554" width="12.42578125" style="14" customWidth="1"/>
    <col min="12555" max="12800" width="11.42578125" style="14"/>
    <col min="12801" max="12801" width="30.42578125" style="14" customWidth="1"/>
    <col min="12802" max="12802" width="16" style="14" customWidth="1"/>
    <col min="12803" max="12810" width="12.42578125" style="14" customWidth="1"/>
    <col min="12811" max="13056" width="11.42578125" style="14"/>
    <col min="13057" max="13057" width="30.42578125" style="14" customWidth="1"/>
    <col min="13058" max="13058" width="16" style="14" customWidth="1"/>
    <col min="13059" max="13066" width="12.42578125" style="14" customWidth="1"/>
    <col min="13067" max="13312" width="11.42578125" style="14"/>
    <col min="13313" max="13313" width="30.42578125" style="14" customWidth="1"/>
    <col min="13314" max="13314" width="16" style="14" customWidth="1"/>
    <col min="13315" max="13322" width="12.42578125" style="14" customWidth="1"/>
    <col min="13323" max="13568" width="11.42578125" style="14"/>
    <col min="13569" max="13569" width="30.42578125" style="14" customWidth="1"/>
    <col min="13570" max="13570" width="16" style="14" customWidth="1"/>
    <col min="13571" max="13578" width="12.42578125" style="14" customWidth="1"/>
    <col min="13579" max="13824" width="11.42578125" style="14"/>
    <col min="13825" max="13825" width="30.42578125" style="14" customWidth="1"/>
    <col min="13826" max="13826" width="16" style="14" customWidth="1"/>
    <col min="13827" max="13834" width="12.42578125" style="14" customWidth="1"/>
    <col min="13835" max="14080" width="11.42578125" style="14"/>
    <col min="14081" max="14081" width="30.42578125" style="14" customWidth="1"/>
    <col min="14082" max="14082" width="16" style="14" customWidth="1"/>
    <col min="14083" max="14090" width="12.42578125" style="14" customWidth="1"/>
    <col min="14091" max="14336" width="11.42578125" style="14"/>
    <col min="14337" max="14337" width="30.42578125" style="14" customWidth="1"/>
    <col min="14338" max="14338" width="16" style="14" customWidth="1"/>
    <col min="14339" max="14346" width="12.42578125" style="14" customWidth="1"/>
    <col min="14347" max="14592" width="11.42578125" style="14"/>
    <col min="14593" max="14593" width="30.42578125" style="14" customWidth="1"/>
    <col min="14594" max="14594" width="16" style="14" customWidth="1"/>
    <col min="14595" max="14602" width="12.42578125" style="14" customWidth="1"/>
    <col min="14603" max="14848" width="11.42578125" style="14"/>
    <col min="14849" max="14849" width="30.42578125" style="14" customWidth="1"/>
    <col min="14850" max="14850" width="16" style="14" customWidth="1"/>
    <col min="14851" max="14858" width="12.42578125" style="14" customWidth="1"/>
    <col min="14859" max="15104" width="11.42578125" style="14"/>
    <col min="15105" max="15105" width="30.42578125" style="14" customWidth="1"/>
    <col min="15106" max="15106" width="16" style="14" customWidth="1"/>
    <col min="15107" max="15114" width="12.42578125" style="14" customWidth="1"/>
    <col min="15115" max="15360" width="11.42578125" style="14"/>
    <col min="15361" max="15361" width="30.42578125" style="14" customWidth="1"/>
    <col min="15362" max="15362" width="16" style="14" customWidth="1"/>
    <col min="15363" max="15370" width="12.42578125" style="14" customWidth="1"/>
    <col min="15371" max="15616" width="11.42578125" style="14"/>
    <col min="15617" max="15617" width="30.42578125" style="14" customWidth="1"/>
    <col min="15618" max="15618" width="16" style="14" customWidth="1"/>
    <col min="15619" max="15626" width="12.42578125" style="14" customWidth="1"/>
    <col min="15627" max="15872" width="11.42578125" style="14"/>
    <col min="15873" max="15873" width="30.42578125" style="14" customWidth="1"/>
    <col min="15874" max="15874" width="16" style="14" customWidth="1"/>
    <col min="15875" max="15882" width="12.42578125" style="14" customWidth="1"/>
    <col min="15883" max="16128" width="11.42578125" style="14"/>
    <col min="16129" max="16129" width="30.42578125" style="14" customWidth="1"/>
    <col min="16130" max="16130" width="16" style="14" customWidth="1"/>
    <col min="16131" max="16138" width="12.42578125" style="14" customWidth="1"/>
    <col min="16139" max="16384" width="11.42578125" style="14"/>
  </cols>
  <sheetData>
    <row r="1" spans="1:10" s="4" customFormat="1" ht="59.25" customHeight="1"/>
    <row r="2" spans="1:10" s="5" customFormat="1" ht="3.75" customHeight="1"/>
    <row r="3" spans="1:10" ht="28.5" customHeight="1">
      <c r="A3" s="312" t="s">
        <v>44</v>
      </c>
      <c r="B3" s="312"/>
      <c r="C3" s="312"/>
      <c r="D3" s="319"/>
      <c r="E3" s="319"/>
      <c r="F3" s="319"/>
      <c r="G3" s="319"/>
      <c r="H3" s="319"/>
      <c r="I3" s="319"/>
      <c r="J3" s="319"/>
    </row>
    <row r="4" spans="1:10">
      <c r="A4" s="320" t="str">
        <f>+'[7]Lista de indicadores '!$B4</f>
        <v>Actividades de uso de internet para personas de 5 años y más</v>
      </c>
      <c r="B4" s="319"/>
      <c r="C4" s="319"/>
      <c r="D4" s="319"/>
      <c r="E4" s="319"/>
      <c r="F4" s="319"/>
      <c r="G4" s="319"/>
      <c r="H4" s="319"/>
      <c r="I4" s="319"/>
      <c r="J4" s="319"/>
    </row>
    <row r="5" spans="1:10">
      <c r="A5" s="321">
        <v>2021</v>
      </c>
      <c r="B5" s="319"/>
      <c r="C5" s="319"/>
      <c r="D5" s="319"/>
      <c r="E5" s="319"/>
      <c r="F5" s="319"/>
      <c r="G5" s="319"/>
      <c r="H5" s="319"/>
      <c r="I5" s="319"/>
      <c r="J5" s="319"/>
    </row>
    <row r="7" spans="1:10" s="6" customFormat="1" ht="18.75" customHeight="1">
      <c r="A7" s="322" t="s">
        <v>283</v>
      </c>
      <c r="B7" s="325" t="s">
        <v>284</v>
      </c>
      <c r="C7" s="326" t="s">
        <v>285</v>
      </c>
      <c r="D7" s="327"/>
      <c r="E7" s="327"/>
      <c r="F7" s="327"/>
      <c r="G7" s="327"/>
      <c r="H7" s="327"/>
      <c r="I7" s="327"/>
      <c r="J7" s="327"/>
    </row>
    <row r="8" spans="1:10" s="6" customFormat="1" ht="72.75" customHeight="1">
      <c r="A8" s="323"/>
      <c r="B8" s="323"/>
      <c r="C8" s="328" t="s">
        <v>286</v>
      </c>
      <c r="D8" s="328"/>
      <c r="E8" s="328" t="s">
        <v>287</v>
      </c>
      <c r="F8" s="328"/>
      <c r="G8" s="328" t="s">
        <v>288</v>
      </c>
      <c r="H8" s="328"/>
      <c r="I8" s="328" t="s">
        <v>289</v>
      </c>
      <c r="J8" s="328"/>
    </row>
    <row r="9" spans="1:10" s="6" customFormat="1" ht="18.75" customHeight="1">
      <c r="A9" s="324"/>
      <c r="B9" s="324"/>
      <c r="C9" s="126" t="s">
        <v>290</v>
      </c>
      <c r="D9" s="126" t="s">
        <v>48</v>
      </c>
      <c r="E9" s="126" t="s">
        <v>290</v>
      </c>
      <c r="F9" s="126" t="s">
        <v>48</v>
      </c>
      <c r="G9" s="126" t="s">
        <v>290</v>
      </c>
      <c r="H9" s="126" t="s">
        <v>48</v>
      </c>
      <c r="I9" s="126" t="s">
        <v>290</v>
      </c>
      <c r="J9" s="126" t="s">
        <v>48</v>
      </c>
    </row>
    <row r="10" spans="1:10" s="6" customFormat="1" ht="12.95">
      <c r="A10" s="119" t="s">
        <v>62</v>
      </c>
      <c r="B10" s="127">
        <v>34715</v>
      </c>
      <c r="C10" s="127">
        <v>28586</v>
      </c>
      <c r="D10" s="128">
        <v>82.345449000000002</v>
      </c>
      <c r="E10" s="127">
        <v>5848</v>
      </c>
      <c r="F10" s="128">
        <v>16.844923900000001</v>
      </c>
      <c r="G10" s="127">
        <v>9826</v>
      </c>
      <c r="H10" s="128">
        <v>28.3038515</v>
      </c>
      <c r="I10" s="127">
        <v>6304</v>
      </c>
      <c r="J10" s="128">
        <v>18.159201299999999</v>
      </c>
    </row>
    <row r="11" spans="1:10" s="6" customFormat="1" ht="12.95">
      <c r="A11" s="119" t="s">
        <v>291</v>
      </c>
      <c r="B11" s="127">
        <v>29138</v>
      </c>
      <c r="C11" s="127">
        <v>24079</v>
      </c>
      <c r="D11" s="128">
        <v>82.636960500000001</v>
      </c>
      <c r="E11" s="127">
        <v>5447</v>
      </c>
      <c r="F11" s="128">
        <v>18.694105700000001</v>
      </c>
      <c r="G11" s="127">
        <v>8768</v>
      </c>
      <c r="H11" s="128">
        <v>30.091511700000002</v>
      </c>
      <c r="I11" s="127">
        <v>5669</v>
      </c>
      <c r="J11" s="128">
        <v>19.454879300000002</v>
      </c>
    </row>
    <row r="12" spans="1:10" s="6" customFormat="1" ht="12.95">
      <c r="A12" s="119" t="s">
        <v>292</v>
      </c>
      <c r="B12" s="127">
        <v>5577</v>
      </c>
      <c r="C12" s="127">
        <v>4507</v>
      </c>
      <c r="D12" s="128">
        <v>80.822373299999995</v>
      </c>
      <c r="E12" s="127">
        <v>401</v>
      </c>
      <c r="F12" s="128">
        <v>7.1834077000000001</v>
      </c>
      <c r="G12" s="127">
        <v>1058</v>
      </c>
      <c r="H12" s="128">
        <v>18.9637706</v>
      </c>
      <c r="I12" s="127">
        <v>635</v>
      </c>
      <c r="J12" s="128">
        <v>11.389605</v>
      </c>
    </row>
    <row r="13" spans="1:10" s="6" customFormat="1" ht="12.95"/>
    <row r="14" spans="1:10" s="6" customFormat="1" ht="12.95">
      <c r="A14" s="18" t="s">
        <v>293</v>
      </c>
    </row>
    <row r="15" spans="1:10" s="6" customFormat="1" ht="12.95"/>
    <row r="16" spans="1:10" s="6" customFormat="1" ht="12.95"/>
    <row r="17" s="6" customFormat="1" ht="12.95"/>
    <row r="18" s="6" customFormat="1" ht="12.95"/>
    <row r="19" s="6" customFormat="1" ht="12.95"/>
    <row r="20" s="6" customFormat="1" ht="12.95"/>
    <row r="21" s="6" customFormat="1" ht="12.95"/>
    <row r="22" s="6" customFormat="1" ht="12.95"/>
    <row r="23" s="6" customFormat="1" ht="12.95"/>
    <row r="24" s="6" customFormat="1" ht="12.95"/>
    <row r="25" s="6" customFormat="1" ht="12.95"/>
    <row r="26" s="6" customFormat="1" ht="12.95"/>
    <row r="27" s="6" customFormat="1" ht="12.95"/>
    <row r="28" s="6" customFormat="1" ht="12.95"/>
    <row r="29" s="6" customFormat="1" ht="12.95"/>
    <row r="30" s="6" customFormat="1" ht="12.95"/>
    <row r="31" s="6" customFormat="1" ht="12.95"/>
    <row r="32" s="6" customFormat="1" ht="12.95"/>
    <row r="33" s="6" customFormat="1" ht="12.95"/>
    <row r="34" s="6" customFormat="1" ht="12.95"/>
    <row r="35" s="6" customFormat="1" ht="12.95"/>
    <row r="36" s="6" customFormat="1" ht="12.95"/>
    <row r="37" s="6" customFormat="1" ht="12.95"/>
    <row r="38" s="6" customFormat="1" ht="12.95"/>
    <row r="39" s="6" customFormat="1" ht="12.95"/>
    <row r="40" s="6" customFormat="1" ht="12.95"/>
    <row r="41" s="6" customFormat="1" ht="12.95"/>
    <row r="42" s="6" customFormat="1" ht="12.95"/>
    <row r="43" s="6" customFormat="1" ht="12.95"/>
  </sheetData>
  <sheetProtection selectLockedCells="1" selectUnlockedCells="1"/>
  <mergeCells count="10">
    <mergeCell ref="A3:J3"/>
    <mergeCell ref="A4:J4"/>
    <mergeCell ref="A5:J5"/>
    <mergeCell ref="A7:A9"/>
    <mergeCell ref="B7:B9"/>
    <mergeCell ref="C7:J7"/>
    <mergeCell ref="C8:D8"/>
    <mergeCell ref="E8:F8"/>
    <mergeCell ref="G8:H8"/>
    <mergeCell ref="I8:J8"/>
  </mergeCells>
  <conditionalFormatting sqref="A4:A5">
    <cfRule type="duplicateValues" dxfId="24" priority="1"/>
  </conditionalFormatting>
  <pageMargins left="0.7" right="0.7" top="0.75" bottom="0.75" header="0.3" footer="0.3"/>
  <pageSetup orientation="portrait" horizontalDpi="360" verticalDpi="36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ED81-B375-4B4E-A8D1-C5F9B65F0D2C}">
  <dimension ref="A1:I39"/>
  <sheetViews>
    <sheetView showGridLines="0" topLeftCell="A7" zoomScale="87" zoomScaleNormal="87" workbookViewId="0">
      <selection activeCell="F34" sqref="F34"/>
    </sheetView>
  </sheetViews>
  <sheetFormatPr defaultColWidth="11.42578125" defaultRowHeight="15"/>
  <cols>
    <col min="1" max="1" width="25.28515625" style="14" customWidth="1"/>
    <col min="2" max="2" width="18.7109375" style="21" bestFit="1" customWidth="1"/>
    <col min="3" max="3" width="70.42578125" style="14" customWidth="1"/>
    <col min="4" max="6" width="16.28515625" style="14" bestFit="1" customWidth="1"/>
    <col min="7" max="8" width="11.42578125" style="14" bestFit="1" customWidth="1"/>
    <col min="9" max="9" width="13.140625" style="14" customWidth="1"/>
    <col min="10" max="16384" width="11.42578125" style="14"/>
  </cols>
  <sheetData>
    <row r="1" spans="1:9" s="4" customFormat="1" ht="59.25" customHeight="1">
      <c r="B1" s="145"/>
    </row>
    <row r="2" spans="1:9" s="5" customFormat="1" ht="3.75" customHeight="1">
      <c r="B2" s="146"/>
    </row>
    <row r="3" spans="1:9" ht="28.5" customHeight="1">
      <c r="A3" s="305" t="s">
        <v>44</v>
      </c>
      <c r="B3" s="305"/>
      <c r="C3" s="305"/>
      <c r="D3" s="305"/>
      <c r="E3" s="305"/>
      <c r="F3" s="305"/>
      <c r="G3" s="305"/>
      <c r="H3" s="305"/>
      <c r="I3" s="305"/>
    </row>
    <row r="4" spans="1:9">
      <c r="A4" s="129" t="s">
        <v>294</v>
      </c>
      <c r="B4" s="147"/>
      <c r="C4" s="33"/>
      <c r="D4" s="33"/>
      <c r="E4" s="33"/>
      <c r="F4" s="33"/>
      <c r="G4" s="33"/>
      <c r="H4" s="33"/>
      <c r="I4" s="33"/>
    </row>
    <row r="5" spans="1:9">
      <c r="A5" s="130" t="s">
        <v>295</v>
      </c>
      <c r="B5" s="147"/>
      <c r="C5" s="33"/>
      <c r="D5" s="33"/>
      <c r="E5" s="33"/>
      <c r="F5" s="33"/>
      <c r="G5" s="33"/>
      <c r="H5" s="33"/>
      <c r="I5" s="33"/>
    </row>
    <row r="6" spans="1:9" ht="15.95" thickBot="1">
      <c r="A6" s="131" t="s">
        <v>296</v>
      </c>
      <c r="B6" s="148"/>
      <c r="C6" s="34"/>
      <c r="D6" s="34"/>
      <c r="E6" s="34"/>
      <c r="F6" s="34"/>
      <c r="G6" s="34"/>
      <c r="H6" s="34"/>
      <c r="I6" s="34"/>
    </row>
    <row r="7" spans="1:9">
      <c r="A7" s="329" t="s">
        <v>297</v>
      </c>
      <c r="B7" s="332" t="s">
        <v>298</v>
      </c>
      <c r="C7" s="332" t="s">
        <v>299</v>
      </c>
      <c r="D7" s="335" t="s">
        <v>300</v>
      </c>
      <c r="E7" s="335"/>
      <c r="F7" s="335"/>
      <c r="G7" s="335"/>
      <c r="H7" s="335"/>
      <c r="I7" s="336"/>
    </row>
    <row r="8" spans="1:9" ht="21.75" customHeight="1">
      <c r="A8" s="330"/>
      <c r="B8" s="333"/>
      <c r="C8" s="333"/>
      <c r="D8" s="232" t="s">
        <v>301</v>
      </c>
      <c r="E8" s="232" t="s">
        <v>302</v>
      </c>
      <c r="F8" s="232" t="s">
        <v>303</v>
      </c>
      <c r="G8" s="337" t="s">
        <v>304</v>
      </c>
      <c r="H8" s="337" t="s">
        <v>305</v>
      </c>
      <c r="I8" s="338" t="s">
        <v>306</v>
      </c>
    </row>
    <row r="9" spans="1:9" ht="15.95" thickBot="1">
      <c r="A9" s="331"/>
      <c r="B9" s="334"/>
      <c r="C9" s="334"/>
      <c r="D9" s="340" t="s">
        <v>307</v>
      </c>
      <c r="E9" s="340"/>
      <c r="F9" s="340"/>
      <c r="G9" s="334"/>
      <c r="H9" s="334"/>
      <c r="I9" s="339"/>
    </row>
    <row r="10" spans="1:9" s="6" customFormat="1" ht="12.95">
      <c r="B10" s="149"/>
    </row>
    <row r="11" spans="1:9" s="6" customFormat="1" ht="12.95">
      <c r="B11" s="235" t="s">
        <v>62</v>
      </c>
      <c r="D11" s="236">
        <v>50602246.219999902</v>
      </c>
      <c r="E11" s="236">
        <v>55401497.460000001</v>
      </c>
      <c r="F11" s="236">
        <v>52279107.5</v>
      </c>
      <c r="G11" s="237">
        <v>-5.6359306212875904</v>
      </c>
      <c r="H11" s="237">
        <v>3.3138079932453701</v>
      </c>
      <c r="I11" s="238">
        <v>-5.6359306212875904</v>
      </c>
    </row>
    <row r="12" spans="1:9" s="6" customFormat="1" ht="12.95">
      <c r="B12" s="149"/>
      <c r="G12" s="239"/>
      <c r="H12" s="239"/>
      <c r="I12" s="239"/>
    </row>
    <row r="13" spans="1:9" s="6" customFormat="1" ht="12.95">
      <c r="A13" s="84" t="s">
        <v>308</v>
      </c>
      <c r="B13" s="149"/>
      <c r="D13" s="236">
        <v>33274984.66</v>
      </c>
      <c r="E13" s="236">
        <v>24561004.579999998</v>
      </c>
      <c r="F13" s="236">
        <v>28869733.489999998</v>
      </c>
      <c r="G13" s="240">
        <v>17.542966925337598</v>
      </c>
      <c r="H13" s="240">
        <v>-13.2389277260752</v>
      </c>
      <c r="I13" s="240">
        <v>7.7772787876554403</v>
      </c>
    </row>
    <row r="14" spans="1:9" s="6" customFormat="1" ht="12.95">
      <c r="B14" s="149">
        <v>4901999000</v>
      </c>
      <c r="C14" s="6" t="s">
        <v>309</v>
      </c>
      <c r="D14" s="241">
        <v>24353853.949999999</v>
      </c>
      <c r="E14" s="241">
        <v>19764120.809999999</v>
      </c>
      <c r="F14" s="241">
        <v>23172539.800000101</v>
      </c>
      <c r="G14" s="242">
        <v>17.245487531504601</v>
      </c>
      <c r="H14" s="242">
        <v>-4.85062508966874</v>
      </c>
      <c r="I14" s="242">
        <v>6.1522145542382596</v>
      </c>
    </row>
    <row r="15" spans="1:9" s="6" customFormat="1" ht="12.95">
      <c r="B15" s="149">
        <v>4911100000</v>
      </c>
      <c r="C15" s="6" t="s">
        <v>310</v>
      </c>
      <c r="D15" s="241">
        <v>2533073.1800000002</v>
      </c>
      <c r="E15" s="241">
        <v>2270181.7599999998</v>
      </c>
      <c r="F15" s="241">
        <v>2497891.9700000002</v>
      </c>
      <c r="G15" s="242">
        <v>10.030483638455401</v>
      </c>
      <c r="H15" s="242">
        <v>-1.3888746001408701</v>
      </c>
      <c r="I15" s="242">
        <v>0.41101815012203702</v>
      </c>
    </row>
    <row r="16" spans="1:9" s="6" customFormat="1" ht="12.95">
      <c r="B16" s="149">
        <v>4902909000</v>
      </c>
      <c r="C16" s="6" t="s">
        <v>311</v>
      </c>
      <c r="D16" s="241">
        <v>2740605.46</v>
      </c>
      <c r="E16" s="241">
        <v>879883.65</v>
      </c>
      <c r="F16" s="241">
        <v>1565255.23</v>
      </c>
      <c r="G16" s="242">
        <v>77.893432841944602</v>
      </c>
      <c r="H16" s="242">
        <v>-42.886517127496298</v>
      </c>
      <c r="I16" s="242">
        <v>1.2370993771329699</v>
      </c>
    </row>
    <row r="17" spans="1:9" s="6" customFormat="1" ht="12.95">
      <c r="B17" s="149">
        <v>4901109000</v>
      </c>
      <c r="C17" s="6" t="s">
        <v>312</v>
      </c>
      <c r="D17" s="241">
        <v>708936.79</v>
      </c>
      <c r="E17" s="241">
        <v>493085.79</v>
      </c>
      <c r="F17" s="241">
        <v>689183.11</v>
      </c>
      <c r="G17" s="242">
        <v>39.769412134143998</v>
      </c>
      <c r="H17" s="242">
        <v>-2.7863809973805802</v>
      </c>
      <c r="I17" s="242">
        <v>0.35395671415124202</v>
      </c>
    </row>
    <row r="18" spans="1:9" s="6" customFormat="1" ht="12.95">
      <c r="B18" s="149">
        <v>4902901000</v>
      </c>
      <c r="C18" s="6" t="s">
        <v>313</v>
      </c>
      <c r="D18" s="241">
        <v>276232</v>
      </c>
      <c r="E18" s="241">
        <v>63743.34</v>
      </c>
      <c r="F18" s="241">
        <v>205208.07</v>
      </c>
      <c r="G18" s="242">
        <v>221.92864383949799</v>
      </c>
      <c r="H18" s="242">
        <v>-25.7116952416809</v>
      </c>
      <c r="I18" s="242">
        <v>0.25534459623972799</v>
      </c>
    </row>
    <row r="19" spans="1:9" s="6" customFormat="1" ht="12.95">
      <c r="B19" s="149">
        <v>4901910000</v>
      </c>
      <c r="C19" s="6" t="s">
        <v>314</v>
      </c>
      <c r="D19" s="241">
        <v>967951.82</v>
      </c>
      <c r="E19" s="241">
        <v>376200.34</v>
      </c>
      <c r="F19" s="241">
        <v>152439.03</v>
      </c>
      <c r="G19" s="242">
        <v>-59.4792949947892</v>
      </c>
      <c r="H19" s="242">
        <v>-84.251382470668801</v>
      </c>
      <c r="I19" s="242">
        <v>-0.40389036444647802</v>
      </c>
    </row>
    <row r="20" spans="1:9" s="6" customFormat="1" ht="12.95">
      <c r="B20" s="149"/>
      <c r="C20" s="6" t="s">
        <v>315</v>
      </c>
      <c r="D20" s="241">
        <v>1694331.46</v>
      </c>
      <c r="E20" s="241">
        <v>713788.89</v>
      </c>
      <c r="F20" s="241">
        <v>587216.28</v>
      </c>
      <c r="G20" s="242">
        <v>-17.732499310825599</v>
      </c>
      <c r="H20" s="242">
        <v>-65.342302031032304</v>
      </c>
      <c r="I20" s="242">
        <v>-0.22846423978230099</v>
      </c>
    </row>
    <row r="21" spans="1:9" s="6" customFormat="1" ht="12.95">
      <c r="B21" s="149"/>
      <c r="D21" s="241"/>
      <c r="E21" s="241"/>
      <c r="F21" s="241"/>
      <c r="G21" s="243"/>
      <c r="H21" s="243"/>
      <c r="I21" s="243"/>
    </row>
    <row r="22" spans="1:9" s="6" customFormat="1" ht="12.95">
      <c r="A22" s="84" t="s">
        <v>316</v>
      </c>
      <c r="B22" s="149"/>
      <c r="D22" s="236">
        <v>12405739.73</v>
      </c>
      <c r="E22" s="236">
        <v>26998802.460000001</v>
      </c>
      <c r="F22" s="236">
        <v>21224142.469999999</v>
      </c>
      <c r="G22" s="237">
        <v>-21.388578247333101</v>
      </c>
      <c r="H22" s="237">
        <v>71.083248012007104</v>
      </c>
      <c r="I22" s="237">
        <v>-10.4232922479565</v>
      </c>
    </row>
    <row r="23" spans="1:9" s="6" customFormat="1" ht="12.95">
      <c r="B23" s="149">
        <v>9503009910</v>
      </c>
      <c r="C23" s="6" t="s">
        <v>317</v>
      </c>
      <c r="D23" s="241">
        <v>9801091.8399999905</v>
      </c>
      <c r="E23" s="241">
        <v>23388031.600000001</v>
      </c>
      <c r="F23" s="241">
        <v>18898157.879999999</v>
      </c>
      <c r="G23" s="243">
        <v>-19.1973133814306</v>
      </c>
      <c r="H23" s="243">
        <v>92.816863554663001</v>
      </c>
      <c r="I23" s="243">
        <v>-8.1042461410753592</v>
      </c>
    </row>
    <row r="24" spans="1:9" s="6" customFormat="1" ht="12.95">
      <c r="B24" s="149">
        <v>9504909900</v>
      </c>
      <c r="C24" s="6" t="s">
        <v>318</v>
      </c>
      <c r="D24" s="241">
        <v>257168.9</v>
      </c>
      <c r="E24" s="241">
        <v>1004553.41</v>
      </c>
      <c r="F24" s="241">
        <v>844551.08</v>
      </c>
      <c r="G24" s="242">
        <v>-15.9277076168603</v>
      </c>
      <c r="H24" s="242">
        <v>228.403271157593</v>
      </c>
      <c r="I24" s="243">
        <v>-0.288805063645657</v>
      </c>
    </row>
    <row r="25" spans="1:9" s="6" customFormat="1" ht="12.95">
      <c r="B25" s="149">
        <v>9504301010</v>
      </c>
      <c r="C25" s="6" t="s">
        <v>319</v>
      </c>
      <c r="D25" s="241">
        <v>798733.74</v>
      </c>
      <c r="E25" s="241">
        <v>17245.75</v>
      </c>
      <c r="F25" s="241">
        <v>326576.43</v>
      </c>
      <c r="G25" s="242" t="s">
        <v>320</v>
      </c>
      <c r="H25" s="243">
        <v>-59.113229647717098</v>
      </c>
      <c r="I25" s="243">
        <v>0.55834353615321897</v>
      </c>
    </row>
    <row r="26" spans="1:9" s="6" customFormat="1" ht="12.95">
      <c r="B26" s="149">
        <v>9503009300</v>
      </c>
      <c r="C26" s="6" t="s">
        <v>321</v>
      </c>
      <c r="D26" s="241">
        <v>506248.14</v>
      </c>
      <c r="E26" s="241">
        <v>1755742.39</v>
      </c>
      <c r="F26" s="241">
        <v>285060.94</v>
      </c>
      <c r="G26" s="242">
        <v>-83.764079421696906</v>
      </c>
      <c r="H26" s="243">
        <v>-43.691459291089899</v>
      </c>
      <c r="I26" s="243">
        <v>-2.6545879036245101</v>
      </c>
    </row>
    <row r="27" spans="1:9" s="6" customFormat="1" ht="12.95">
      <c r="B27" s="149">
        <v>9503002200</v>
      </c>
      <c r="C27" s="6" t="s">
        <v>322</v>
      </c>
      <c r="D27" s="241">
        <v>119861.02</v>
      </c>
      <c r="E27" s="241">
        <v>135829.70000000001</v>
      </c>
      <c r="F27" s="241">
        <v>182400.06</v>
      </c>
      <c r="G27" s="242">
        <v>34.285844701122002</v>
      </c>
      <c r="H27" s="243">
        <v>52.176295512919801</v>
      </c>
      <c r="I27" s="243">
        <v>8.4059749528654595E-2</v>
      </c>
    </row>
    <row r="28" spans="1:9" s="6" customFormat="1" ht="12.95">
      <c r="B28" s="149"/>
      <c r="C28" s="6" t="s">
        <v>315</v>
      </c>
      <c r="D28" s="241">
        <v>922636.09</v>
      </c>
      <c r="E28" s="241">
        <v>697399.61</v>
      </c>
      <c r="F28" s="241">
        <v>687396.08</v>
      </c>
      <c r="G28" s="243">
        <v>-1.434404300857</v>
      </c>
      <c r="H28" s="243">
        <v>-25.4965107640651</v>
      </c>
      <c r="I28" s="243">
        <v>-1.80564252928768E-2</v>
      </c>
    </row>
    <row r="29" spans="1:9" s="6" customFormat="1" ht="12.95">
      <c r="B29" s="149"/>
      <c r="D29" s="241"/>
      <c r="E29" s="241"/>
      <c r="F29" s="241"/>
      <c r="G29" s="243"/>
      <c r="H29" s="243"/>
      <c r="I29" s="243"/>
    </row>
    <row r="30" spans="1:9" s="6" customFormat="1" ht="12.95">
      <c r="A30" s="84" t="s">
        <v>323</v>
      </c>
      <c r="B30" s="149"/>
      <c r="D30" s="236">
        <v>4921521.83</v>
      </c>
      <c r="E30" s="236">
        <v>3841690.42</v>
      </c>
      <c r="F30" s="236">
        <v>2185231.54</v>
      </c>
      <c r="G30" s="240">
        <v>-43.117968886207102</v>
      </c>
      <c r="H30" s="240">
        <v>-55.598458861250201</v>
      </c>
      <c r="I30" s="240">
        <v>-2.9899171609864301</v>
      </c>
    </row>
    <row r="31" spans="1:9" s="6" customFormat="1" ht="12.95">
      <c r="B31" s="149">
        <v>9701910000</v>
      </c>
      <c r="C31" s="6" t="s">
        <v>324</v>
      </c>
      <c r="D31" s="241"/>
      <c r="E31" s="241">
        <v>721456</v>
      </c>
      <c r="F31" s="241">
        <v>1185202.77</v>
      </c>
      <c r="G31" s="242">
        <v>64.279286609301195</v>
      </c>
      <c r="H31" s="242" t="s">
        <v>325</v>
      </c>
      <c r="I31" s="242">
        <v>0.83706540664325202</v>
      </c>
    </row>
    <row r="32" spans="1:9" s="6" customFormat="1" ht="12.95">
      <c r="B32" s="149">
        <v>9703900000</v>
      </c>
      <c r="C32" s="6" t="s">
        <v>326</v>
      </c>
      <c r="D32" s="241"/>
      <c r="E32" s="241">
        <v>581040.47</v>
      </c>
      <c r="F32" s="241">
        <v>554199.17000000004</v>
      </c>
      <c r="G32" s="242">
        <v>-4.6195233182294304</v>
      </c>
      <c r="H32" s="242" t="s">
        <v>325</v>
      </c>
      <c r="I32" s="242">
        <v>-4.8448690433646503E-2</v>
      </c>
    </row>
    <row r="33" spans="1:9" s="6" customFormat="1" ht="12.95">
      <c r="B33" s="149">
        <v>9701990000</v>
      </c>
      <c r="C33" s="6" t="s">
        <v>327</v>
      </c>
      <c r="D33" s="241"/>
      <c r="E33" s="241">
        <v>2528636.4900000002</v>
      </c>
      <c r="F33" s="241">
        <v>209482.9</v>
      </c>
      <c r="G33" s="242">
        <v>-91.715578699095701</v>
      </c>
      <c r="H33" s="242" t="s">
        <v>325</v>
      </c>
      <c r="I33" s="242">
        <v>-4.1860846661670701</v>
      </c>
    </row>
    <row r="34" spans="1:9" s="6" customFormat="1" ht="12.95">
      <c r="B34" s="149">
        <v>9701210000</v>
      </c>
      <c r="C34" s="6" t="s">
        <v>328</v>
      </c>
      <c r="D34" s="241"/>
      <c r="E34" s="241">
        <v>2169.8200000000002</v>
      </c>
      <c r="F34" s="241">
        <v>172304.7</v>
      </c>
      <c r="G34" s="242" t="s">
        <v>320</v>
      </c>
      <c r="H34" s="242" t="s">
        <v>325</v>
      </c>
      <c r="I34" s="242">
        <v>0.30709437073038998</v>
      </c>
    </row>
    <row r="35" spans="1:9" s="6" customFormat="1" ht="12.95">
      <c r="A35" s="244"/>
      <c r="B35" s="245"/>
      <c r="C35" s="244" t="s">
        <v>315</v>
      </c>
      <c r="D35" s="246">
        <v>4921521.83</v>
      </c>
      <c r="E35" s="246">
        <v>8387.64</v>
      </c>
      <c r="F35" s="246">
        <v>64042</v>
      </c>
      <c r="G35" s="247" t="s">
        <v>320</v>
      </c>
      <c r="H35" s="247">
        <v>-98.698735833911797</v>
      </c>
      <c r="I35" s="247">
        <v>0.10045641824064901</v>
      </c>
    </row>
    <row r="36" spans="1:9">
      <c r="A36" s="133" t="s">
        <v>329</v>
      </c>
    </row>
    <row r="37" spans="1:9">
      <c r="A37" s="134" t="s">
        <v>330</v>
      </c>
    </row>
    <row r="38" spans="1:9">
      <c r="A38" s="134" t="s">
        <v>331</v>
      </c>
    </row>
    <row r="39" spans="1:9">
      <c r="A39" s="135" t="s">
        <v>332</v>
      </c>
    </row>
  </sheetData>
  <sheetProtection selectLockedCells="1" selectUnlockedCells="1"/>
  <mergeCells count="9">
    <mergeCell ref="A3:I3"/>
    <mergeCell ref="A7:A9"/>
    <mergeCell ref="B7:B9"/>
    <mergeCell ref="C7:C9"/>
    <mergeCell ref="D7:I7"/>
    <mergeCell ref="G8:G9"/>
    <mergeCell ref="H8:H9"/>
    <mergeCell ref="I8:I9"/>
    <mergeCell ref="D9:F9"/>
  </mergeCells>
  <conditionalFormatting sqref="A6">
    <cfRule type="duplicateValues" dxfId="23" priority="1"/>
  </conditionalFormatting>
  <conditionalFormatting sqref="A4:C5 B6:C6">
    <cfRule type="duplicateValues" dxfId="22" priority="3"/>
  </conditionalFormatting>
  <conditionalFormatting sqref="D4:I6">
    <cfRule type="duplicateValues" dxfId="21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C3E8-C9B9-BD46-AE25-A5C4CA1664FC}">
  <dimension ref="A1:O54"/>
  <sheetViews>
    <sheetView showGridLines="0" topLeftCell="D6" zoomScale="87" zoomScaleNormal="87" workbookViewId="0">
      <selection activeCell="N16" sqref="N16"/>
    </sheetView>
  </sheetViews>
  <sheetFormatPr defaultColWidth="11.42578125" defaultRowHeight="15"/>
  <cols>
    <col min="1" max="1" width="39.85546875" style="14" customWidth="1"/>
    <col min="2" max="2" width="15.7109375" style="14" customWidth="1"/>
    <col min="3" max="3" width="13.7109375" style="14" customWidth="1"/>
    <col min="4" max="5" width="15" style="14" bestFit="1" customWidth="1"/>
    <col min="6" max="8" width="11.42578125" style="14" bestFit="1" customWidth="1"/>
    <col min="9" max="9" width="1.7109375" style="14" customWidth="1"/>
    <col min="10" max="10" width="14.7109375" style="14" customWidth="1"/>
    <col min="11" max="12" width="15" style="14" bestFit="1" customWidth="1"/>
    <col min="13" max="15" width="11.42578125" style="14" bestFit="1" customWidth="1"/>
    <col min="16" max="16384" width="11.42578125" style="14"/>
  </cols>
  <sheetData>
    <row r="1" spans="1:15" s="4" customFormat="1" ht="59.25" customHeight="1"/>
    <row r="2" spans="1:15" s="5" customFormat="1" ht="3.75" customHeight="1"/>
    <row r="3" spans="1:15" ht="28.5" customHeight="1">
      <c r="A3" s="305" t="s">
        <v>44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15" s="24" customFormat="1">
      <c r="A4" s="129" t="s">
        <v>333</v>
      </c>
      <c r="B4" s="136"/>
      <c r="C4" s="136"/>
      <c r="D4" s="136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5" s="24" customFormat="1">
      <c r="A5" s="130" t="s">
        <v>334</v>
      </c>
      <c r="B5" s="138"/>
      <c r="C5" s="139"/>
      <c r="D5" s="139"/>
      <c r="E5" s="140"/>
      <c r="F5" s="139"/>
      <c r="G5" s="139"/>
      <c r="H5" s="137"/>
      <c r="I5" s="137"/>
      <c r="J5" s="137"/>
      <c r="K5" s="137"/>
      <c r="L5" s="139"/>
      <c r="M5" s="139"/>
      <c r="N5" s="139"/>
      <c r="O5" s="139"/>
    </row>
    <row r="6" spans="1:15" s="24" customFormat="1" ht="15.95" thickBot="1">
      <c r="A6" s="131" t="s">
        <v>335</v>
      </c>
      <c r="B6" s="141"/>
      <c r="C6" s="142"/>
      <c r="D6" s="142"/>
      <c r="E6" s="143"/>
      <c r="F6" s="142"/>
      <c r="G6" s="139"/>
      <c r="H6" s="137"/>
      <c r="I6" s="137"/>
      <c r="J6" s="137"/>
      <c r="K6" s="137"/>
      <c r="L6" s="142"/>
      <c r="M6" s="142"/>
      <c r="N6" s="142"/>
      <c r="O6" s="142"/>
    </row>
    <row r="7" spans="1:15" s="24" customFormat="1">
      <c r="A7" s="329" t="s">
        <v>297</v>
      </c>
      <c r="B7" s="344" t="s">
        <v>46</v>
      </c>
      <c r="C7" s="347" t="s">
        <v>336</v>
      </c>
      <c r="D7" s="347"/>
      <c r="E7" s="347"/>
      <c r="F7" s="347"/>
      <c r="G7" s="347"/>
      <c r="H7" s="347"/>
      <c r="J7" s="347" t="s">
        <v>337</v>
      </c>
      <c r="K7" s="347"/>
      <c r="L7" s="347"/>
      <c r="M7" s="347"/>
      <c r="N7" s="347"/>
      <c r="O7" s="348"/>
    </row>
    <row r="8" spans="1:15" s="24" customFormat="1">
      <c r="A8" s="330"/>
      <c r="B8" s="345"/>
      <c r="C8" s="248" t="s">
        <v>301</v>
      </c>
      <c r="D8" s="248" t="s">
        <v>302</v>
      </c>
      <c r="E8" s="248" t="s">
        <v>303</v>
      </c>
      <c r="F8" s="349" t="s">
        <v>304</v>
      </c>
      <c r="G8" s="349" t="s">
        <v>305</v>
      </c>
      <c r="H8" s="349" t="s">
        <v>306</v>
      </c>
      <c r="J8" s="248" t="s">
        <v>301</v>
      </c>
      <c r="K8" s="248" t="s">
        <v>302</v>
      </c>
      <c r="L8" s="248" t="s">
        <v>303</v>
      </c>
      <c r="M8" s="349" t="s">
        <v>304</v>
      </c>
      <c r="N8" s="349" t="s">
        <v>305</v>
      </c>
      <c r="O8" s="341" t="s">
        <v>306</v>
      </c>
    </row>
    <row r="9" spans="1:15" s="24" customFormat="1" ht="25.5" customHeight="1" thickBot="1">
      <c r="A9" s="331"/>
      <c r="B9" s="346"/>
      <c r="C9" s="343" t="s">
        <v>307</v>
      </c>
      <c r="D9" s="343"/>
      <c r="E9" s="343"/>
      <c r="F9" s="346"/>
      <c r="G9" s="346"/>
      <c r="H9" s="346"/>
      <c r="J9" s="343" t="s">
        <v>307</v>
      </c>
      <c r="K9" s="343"/>
      <c r="L9" s="343"/>
      <c r="M9" s="346"/>
      <c r="N9" s="346"/>
      <c r="O9" s="342"/>
    </row>
    <row r="10" spans="1:15" s="6" customFormat="1" ht="12.95">
      <c r="A10" s="231"/>
      <c r="B10" s="249" t="s">
        <v>62</v>
      </c>
      <c r="C10" s="250">
        <v>32840465.0296477</v>
      </c>
      <c r="D10" s="250">
        <v>29013178.434026599</v>
      </c>
      <c r="E10" s="250">
        <v>35916081.969523601</v>
      </c>
      <c r="F10" s="251">
        <v>23.792303732572901</v>
      </c>
      <c r="G10" s="252">
        <v>9.3653270046549295</v>
      </c>
      <c r="H10" s="251"/>
      <c r="I10" s="82"/>
      <c r="J10" s="253">
        <v>50602246.219999999</v>
      </c>
      <c r="K10" s="253">
        <v>55401497.460000001</v>
      </c>
      <c r="L10" s="253">
        <v>52279107.500000097</v>
      </c>
      <c r="M10" s="254">
        <v>-5.6359306212874198</v>
      </c>
      <c r="N10" s="254">
        <v>3.3138079932453399</v>
      </c>
      <c r="O10" s="254"/>
    </row>
    <row r="11" spans="1:15" s="6" customFormat="1" ht="12.95">
      <c r="A11" s="231"/>
      <c r="B11" s="231"/>
      <c r="C11" s="255"/>
      <c r="D11" s="255"/>
      <c r="E11" s="255"/>
      <c r="F11" s="231"/>
      <c r="G11" s="231"/>
      <c r="H11" s="231"/>
      <c r="I11" s="82"/>
      <c r="J11" s="256"/>
      <c r="K11" s="256"/>
      <c r="L11" s="256"/>
      <c r="M11" s="257"/>
      <c r="N11" s="257"/>
      <c r="O11" s="257"/>
    </row>
    <row r="12" spans="1:15" s="6" customFormat="1" ht="12.95">
      <c r="A12" s="231"/>
      <c r="B12" s="231"/>
      <c r="C12" s="255"/>
      <c r="D12" s="255"/>
      <c r="E12" s="255"/>
      <c r="F12" s="231"/>
      <c r="G12" s="231"/>
      <c r="H12" s="231"/>
      <c r="I12" s="82"/>
      <c r="J12" s="253"/>
      <c r="K12" s="253"/>
      <c r="L12" s="253"/>
      <c r="M12" s="254"/>
      <c r="N12" s="254"/>
      <c r="O12" s="254"/>
    </row>
    <row r="13" spans="1:15" s="6" customFormat="1" ht="12.95">
      <c r="A13" s="83" t="s">
        <v>308</v>
      </c>
      <c r="B13" s="231"/>
      <c r="C13" s="251">
        <v>245717.51586263801</v>
      </c>
      <c r="D13" s="251">
        <v>241178.941226636</v>
      </c>
      <c r="E13" s="251">
        <v>235185.71128926799</v>
      </c>
      <c r="F13" s="252">
        <v>-2.4849723225774398</v>
      </c>
      <c r="G13" s="252">
        <v>-4.2861431902386302</v>
      </c>
      <c r="H13" s="252"/>
      <c r="I13" s="82"/>
      <c r="J13" s="253">
        <v>33274984.66</v>
      </c>
      <c r="K13" s="253">
        <v>24561004.579999998</v>
      </c>
      <c r="L13" s="253">
        <v>28869733.489999998</v>
      </c>
      <c r="M13" s="254">
        <v>17.542966925337499</v>
      </c>
      <c r="N13" s="254">
        <v>-13.238927726075</v>
      </c>
      <c r="O13" s="254">
        <v>7.7772787876553551</v>
      </c>
    </row>
    <row r="14" spans="1:15" s="6" customFormat="1" ht="12.95">
      <c r="B14" s="258" t="s">
        <v>50</v>
      </c>
      <c r="C14" s="259">
        <v>31874.645183959299</v>
      </c>
      <c r="D14" s="259">
        <v>53231.829226930196</v>
      </c>
      <c r="E14" s="259">
        <v>2078.7040277319802</v>
      </c>
      <c r="F14" s="260">
        <v>-96.094997940291805</v>
      </c>
      <c r="G14" s="260">
        <v>-93.478503005335199</v>
      </c>
      <c r="H14" s="260">
        <v>-21.209615126027799</v>
      </c>
      <c r="I14" s="261"/>
      <c r="J14" s="262">
        <v>1181875.6399999999</v>
      </c>
      <c r="K14" s="262">
        <v>1687580.34</v>
      </c>
      <c r="L14" s="262">
        <v>1579286.34</v>
      </c>
      <c r="M14" s="263">
        <v>-6.4171167104256597</v>
      </c>
      <c r="N14" s="263">
        <v>33.625424414365703</v>
      </c>
      <c r="O14" s="264">
        <v>-0.44091844715578898</v>
      </c>
    </row>
    <row r="15" spans="1:15" s="6" customFormat="1" ht="12.95">
      <c r="B15" s="258" t="s">
        <v>51</v>
      </c>
      <c r="C15" s="259">
        <v>353.559988623251</v>
      </c>
      <c r="D15" s="259">
        <v>312.96384667075603</v>
      </c>
      <c r="E15" s="259">
        <v>28.6970974791492</v>
      </c>
      <c r="F15" s="260">
        <v>-90.8305391231534</v>
      </c>
      <c r="G15" s="260">
        <v>-91.883386581469694</v>
      </c>
      <c r="H15" s="260">
        <v>-0.11786549345719299</v>
      </c>
      <c r="I15" s="261"/>
      <c r="J15" s="262">
        <v>375012.11</v>
      </c>
      <c r="K15" s="262">
        <v>253709.18</v>
      </c>
      <c r="L15" s="262">
        <v>158494.73000000001</v>
      </c>
      <c r="M15" s="263">
        <v>-37.528973133727398</v>
      </c>
      <c r="N15" s="263">
        <v>-57.736103508764003</v>
      </c>
      <c r="O15" s="264">
        <v>-0.387665128638643</v>
      </c>
    </row>
    <row r="16" spans="1:15" s="6" customFormat="1" ht="12.95">
      <c r="A16" s="231"/>
      <c r="B16" s="258" t="s">
        <v>56</v>
      </c>
      <c r="C16" s="259">
        <v>18997.3892940111</v>
      </c>
      <c r="D16" s="259">
        <v>11751.589625566899</v>
      </c>
      <c r="E16" s="259">
        <v>11598.960150605901</v>
      </c>
      <c r="F16" s="260">
        <v>-1.2987985440614001</v>
      </c>
      <c r="G16" s="260">
        <v>-38.944451939706902</v>
      </c>
      <c r="H16" s="260">
        <v>-6.3284743761068102E-2</v>
      </c>
      <c r="I16" s="261"/>
      <c r="J16" s="262">
        <v>3772855.92</v>
      </c>
      <c r="K16" s="262">
        <v>1784873.21</v>
      </c>
      <c r="L16" s="262">
        <v>3129524.48</v>
      </c>
      <c r="M16" s="263">
        <v>75.335954535392503</v>
      </c>
      <c r="N16" s="263">
        <v>-17.051577204146099</v>
      </c>
      <c r="O16" s="264">
        <v>5.4747405205687203</v>
      </c>
    </row>
    <row r="17" spans="1:15" s="6" customFormat="1" ht="12.95">
      <c r="A17" s="231"/>
      <c r="B17" s="258" t="s">
        <v>55</v>
      </c>
      <c r="C17" s="259">
        <v>6.4013560879487601</v>
      </c>
      <c r="D17" s="259">
        <v>6.8904662319547301</v>
      </c>
      <c r="E17" s="259">
        <v>1.71696863484774</v>
      </c>
      <c r="F17" s="260">
        <v>-75.081967213114794</v>
      </c>
      <c r="G17" s="260">
        <v>-73.1780483500971</v>
      </c>
      <c r="H17" s="260">
        <v>-2.1450867852701402E-3</v>
      </c>
      <c r="I17" s="261"/>
      <c r="J17" s="262">
        <v>2490.71</v>
      </c>
      <c r="K17" s="262">
        <v>72587.11</v>
      </c>
      <c r="L17" s="262">
        <v>12556.98</v>
      </c>
      <c r="M17" s="263">
        <v>-82.700812857820097</v>
      </c>
      <c r="N17" s="263">
        <v>404.15263117745502</v>
      </c>
      <c r="O17" s="264">
        <v>-0.24441235619850199</v>
      </c>
    </row>
    <row r="18" spans="1:15" s="6" customFormat="1" ht="12.95">
      <c r="A18" s="231"/>
      <c r="B18" s="258" t="s">
        <v>53</v>
      </c>
      <c r="C18" s="259">
        <v>58.038058196366201</v>
      </c>
      <c r="D18" s="259">
        <v>0.67775077691357999</v>
      </c>
      <c r="E18" s="259">
        <v>2151.9265679044902</v>
      </c>
      <c r="F18" s="260" t="s">
        <v>320</v>
      </c>
      <c r="G18" s="260" t="s">
        <v>320</v>
      </c>
      <c r="H18" s="260">
        <v>0.89197207939728596</v>
      </c>
      <c r="I18" s="261"/>
      <c r="J18" s="262">
        <v>23584.37</v>
      </c>
      <c r="K18" s="262">
        <v>143179.35999999999</v>
      </c>
      <c r="L18" s="262">
        <v>34758.33</v>
      </c>
      <c r="M18" s="263">
        <v>-75.7239241745458</v>
      </c>
      <c r="N18" s="263">
        <v>47.378666464272698</v>
      </c>
      <c r="O18" s="264">
        <v>-0.44143564912767103</v>
      </c>
    </row>
    <row r="19" spans="1:15" s="6" customFormat="1" ht="12.95">
      <c r="A19" s="231"/>
      <c r="B19" s="258" t="s">
        <v>338</v>
      </c>
      <c r="C19" s="259">
        <v>159105.77504957901</v>
      </c>
      <c r="D19" s="259">
        <v>105643.362003962</v>
      </c>
      <c r="E19" s="259">
        <v>116593.532797936</v>
      </c>
      <c r="F19" s="260">
        <v>10.365223698166099</v>
      </c>
      <c r="G19" s="260">
        <v>-26.719484090628299</v>
      </c>
      <c r="H19" s="260">
        <v>4.5402682084437096</v>
      </c>
      <c r="I19" s="261"/>
      <c r="J19" s="262">
        <v>26463720.899999999</v>
      </c>
      <c r="K19" s="262">
        <v>19375550.390000001</v>
      </c>
      <c r="L19" s="262">
        <v>23082314.199999999</v>
      </c>
      <c r="M19" s="263">
        <v>19.131140718010901</v>
      </c>
      <c r="N19" s="263">
        <v>-12.7775179944556</v>
      </c>
      <c r="O19" s="264">
        <v>15.0920692104688</v>
      </c>
    </row>
    <row r="20" spans="1:15" s="6" customFormat="1" ht="12.95">
      <c r="A20" s="231"/>
      <c r="B20" s="258" t="s">
        <v>58</v>
      </c>
      <c r="C20" s="259"/>
      <c r="D20" s="259">
        <v>5172.4403058950102</v>
      </c>
      <c r="E20" s="259">
        <v>19989.280944777998</v>
      </c>
      <c r="F20" s="260">
        <v>286.45745069297999</v>
      </c>
      <c r="G20" s="260" t="s">
        <v>325</v>
      </c>
      <c r="H20" s="260">
        <v>6.14350513503567</v>
      </c>
      <c r="I20" s="261"/>
      <c r="J20" s="262">
        <v>4824.59</v>
      </c>
      <c r="K20" s="262">
        <v>1668.3</v>
      </c>
      <c r="L20" s="262">
        <v>1074.7</v>
      </c>
      <c r="M20" s="263">
        <v>-35.581130492117701</v>
      </c>
      <c r="N20" s="263">
        <v>-77.724532032773794</v>
      </c>
      <c r="O20" s="264">
        <v>-2.4168392545448501E-3</v>
      </c>
    </row>
    <row r="21" spans="1:15" s="6" customFormat="1" ht="12.95">
      <c r="A21" s="231"/>
      <c r="B21" s="258" t="s">
        <v>119</v>
      </c>
      <c r="C21" s="259">
        <v>35279.234550162597</v>
      </c>
      <c r="D21" s="259">
        <v>65037.677320527502</v>
      </c>
      <c r="E21" s="259">
        <v>82533.177670405799</v>
      </c>
      <c r="F21" s="260">
        <v>26.900561444798502</v>
      </c>
      <c r="G21" s="260">
        <v>133.94265414986299</v>
      </c>
      <c r="H21" s="260">
        <v>7.2541575399975704</v>
      </c>
      <c r="I21" s="261"/>
      <c r="J21" s="262">
        <v>1350871.25</v>
      </c>
      <c r="K21" s="262">
        <v>1175295.31</v>
      </c>
      <c r="L21" s="262">
        <v>823441.87</v>
      </c>
      <c r="M21" s="263">
        <v>-29.937449507902802</v>
      </c>
      <c r="N21" s="263">
        <v>-39.0436453511021</v>
      </c>
      <c r="O21" s="264">
        <v>-1.4325694165071501</v>
      </c>
    </row>
    <row r="22" spans="1:15" s="6" customFormat="1" ht="14.1">
      <c r="A22" s="231"/>
      <c r="B22" s="258" t="s">
        <v>64</v>
      </c>
      <c r="C22" s="259"/>
      <c r="D22" s="259"/>
      <c r="E22" s="259"/>
      <c r="F22" s="260" t="s">
        <v>325</v>
      </c>
      <c r="G22" s="260" t="s">
        <v>325</v>
      </c>
      <c r="H22" s="260">
        <v>0</v>
      </c>
      <c r="I22" s="261"/>
      <c r="J22" s="262"/>
      <c r="K22" s="262"/>
      <c r="L22" s="262">
        <v>6789.7</v>
      </c>
      <c r="M22" s="263" t="s">
        <v>325</v>
      </c>
      <c r="N22" s="263" t="s">
        <v>325</v>
      </c>
      <c r="O22" s="264">
        <v>0</v>
      </c>
    </row>
    <row r="23" spans="1:15" s="6" customFormat="1" ht="14.1">
      <c r="A23" s="231"/>
      <c r="B23" s="258" t="s">
        <v>66</v>
      </c>
      <c r="C23" s="259"/>
      <c r="D23" s="259"/>
      <c r="E23" s="259"/>
      <c r="F23" s="260" t="s">
        <v>325</v>
      </c>
      <c r="G23" s="260" t="s">
        <v>325</v>
      </c>
      <c r="H23" s="260">
        <v>0</v>
      </c>
      <c r="I23" s="261"/>
      <c r="J23" s="262"/>
      <c r="K23" s="262">
        <v>1883.24</v>
      </c>
      <c r="L23" s="262">
        <v>28.41</v>
      </c>
      <c r="M23" s="263">
        <v>-98.491429663770901</v>
      </c>
      <c r="N23" s="263" t="s">
        <v>325</v>
      </c>
      <c r="O23" s="264">
        <v>-7.5519305163534896E-3</v>
      </c>
    </row>
    <row r="24" spans="1:15" s="6" customFormat="1" ht="12.95">
      <c r="A24" s="231"/>
      <c r="B24" s="258" t="s">
        <v>339</v>
      </c>
      <c r="C24" s="259">
        <v>42.472382019917703</v>
      </c>
      <c r="D24" s="259">
        <v>21.5106800746088</v>
      </c>
      <c r="E24" s="259">
        <v>209.71506379179181</v>
      </c>
      <c r="F24" s="260" t="s">
        <v>320</v>
      </c>
      <c r="G24" s="260">
        <v>393.76807661374994</v>
      </c>
      <c r="H24" s="260">
        <v>7.8035164579451088E-2</v>
      </c>
      <c r="I24" s="261"/>
      <c r="J24" s="265">
        <v>99749.17</v>
      </c>
      <c r="K24" s="265">
        <v>64678.14</v>
      </c>
      <c r="L24" s="265">
        <v>41463.75</v>
      </c>
      <c r="M24" s="263">
        <v>-35.892173151547027</v>
      </c>
      <c r="N24" s="263">
        <v>-58.431984947844676</v>
      </c>
      <c r="O24" s="264">
        <v>-9.4517265873169748E-2</v>
      </c>
    </row>
    <row r="25" spans="1:15" s="6" customFormat="1" ht="12.95">
      <c r="A25" s="231"/>
      <c r="B25" s="231"/>
      <c r="C25" s="250"/>
      <c r="D25" s="250"/>
      <c r="E25" s="250"/>
      <c r="F25" s="252"/>
      <c r="G25" s="252"/>
      <c r="H25" s="252"/>
      <c r="I25" s="261"/>
      <c r="J25" s="253"/>
      <c r="K25" s="253"/>
      <c r="L25" s="253"/>
      <c r="M25" s="254"/>
      <c r="N25" s="254"/>
      <c r="O25" s="254"/>
    </row>
    <row r="26" spans="1:15" s="6" customFormat="1" ht="12.95">
      <c r="A26" s="83" t="s">
        <v>316</v>
      </c>
      <c r="B26" s="231"/>
      <c r="C26" s="251">
        <v>25693544.100499999</v>
      </c>
      <c r="D26" s="251">
        <v>19251021.103999998</v>
      </c>
      <c r="E26" s="251">
        <v>26726444.697500002</v>
      </c>
      <c r="F26" s="252">
        <v>38.8313095347795</v>
      </c>
      <c r="G26" s="252">
        <v>4.02007832379934</v>
      </c>
      <c r="H26" s="252"/>
      <c r="I26" s="261"/>
      <c r="J26" s="253">
        <v>12405739.73</v>
      </c>
      <c r="K26" s="253">
        <v>26998802.460000001</v>
      </c>
      <c r="L26" s="253">
        <v>21224142.469999999</v>
      </c>
      <c r="M26" s="254">
        <v>-21.388578247333101</v>
      </c>
      <c r="N26" s="254">
        <v>71.083248012006905</v>
      </c>
      <c r="O26" s="254">
        <v>-10.423292247956509</v>
      </c>
    </row>
    <row r="27" spans="1:15" s="6" customFormat="1" ht="14.1">
      <c r="A27" s="82"/>
      <c r="B27" s="258" t="s">
        <v>54</v>
      </c>
      <c r="C27" s="259">
        <v>16791136.5</v>
      </c>
      <c r="D27" s="259">
        <v>10821020.397500001</v>
      </c>
      <c r="E27" s="259">
        <v>21441231.940000001</v>
      </c>
      <c r="F27" s="260">
        <v>98.144270617525194</v>
      </c>
      <c r="G27" s="260">
        <v>27.693750449828102</v>
      </c>
      <c r="H27" s="260">
        <v>55.167003792299198</v>
      </c>
      <c r="I27" s="261"/>
      <c r="J27" s="262"/>
      <c r="K27" s="262"/>
      <c r="L27" s="262"/>
      <c r="M27" s="263" t="s">
        <v>325</v>
      </c>
      <c r="N27" s="263" t="s">
        <v>325</v>
      </c>
      <c r="O27" s="264">
        <v>0</v>
      </c>
    </row>
    <row r="28" spans="1:15" s="6" customFormat="1" ht="12.95">
      <c r="A28" s="82"/>
      <c r="B28" s="258" t="s">
        <v>56</v>
      </c>
      <c r="C28" s="259">
        <v>1175915.2075</v>
      </c>
      <c r="D28" s="259">
        <v>1686802.2975000001</v>
      </c>
      <c r="E28" s="259">
        <v>2331920.665</v>
      </c>
      <c r="F28" s="260">
        <v>38.245049135641203</v>
      </c>
      <c r="G28" s="260">
        <v>98.306871968912603</v>
      </c>
      <c r="H28" s="260">
        <v>3.3510864905028699</v>
      </c>
      <c r="I28" s="261"/>
      <c r="J28" s="262">
        <v>86936.21</v>
      </c>
      <c r="K28" s="262">
        <v>340607.55</v>
      </c>
      <c r="L28" s="262">
        <v>318323.52</v>
      </c>
      <c r="M28" s="263">
        <v>-6.5424357152388204</v>
      </c>
      <c r="N28" s="263">
        <v>266.15757691760399</v>
      </c>
      <c r="O28" s="264">
        <v>-8.2537105240185205E-2</v>
      </c>
    </row>
    <row r="29" spans="1:15" s="6" customFormat="1" ht="12.95">
      <c r="A29" s="82"/>
      <c r="B29" s="258" t="s">
        <v>51</v>
      </c>
      <c r="C29" s="259">
        <v>1854.1275000000001</v>
      </c>
      <c r="D29" s="259">
        <v>2701.01</v>
      </c>
      <c r="E29" s="259">
        <v>1452.7950000000001</v>
      </c>
      <c r="F29" s="260">
        <v>-46.212898138103903</v>
      </c>
      <c r="G29" s="260">
        <v>-21.6453561041514</v>
      </c>
      <c r="H29" s="260">
        <v>-6.4838898324237199E-3</v>
      </c>
      <c r="I29" s="261"/>
      <c r="J29" s="262">
        <v>9891204.0099999905</v>
      </c>
      <c r="K29" s="262">
        <v>23156907.510000002</v>
      </c>
      <c r="L29" s="262">
        <v>18691255.690000001</v>
      </c>
      <c r="M29" s="263">
        <v>-19.2843185907772</v>
      </c>
      <c r="N29" s="263">
        <v>88.968457946102106</v>
      </c>
      <c r="O29" s="264">
        <v>-16.5401847975149</v>
      </c>
    </row>
    <row r="30" spans="1:15" s="6" customFormat="1" ht="14.1">
      <c r="A30" s="82"/>
      <c r="B30" s="258" t="s">
        <v>53</v>
      </c>
      <c r="C30" s="259">
        <v>12164.532499999999</v>
      </c>
      <c r="D30" s="259">
        <v>23349.932499999999</v>
      </c>
      <c r="E30" s="259">
        <v>1187.0825</v>
      </c>
      <c r="F30" s="260">
        <v>-94.916120207199697</v>
      </c>
      <c r="G30" s="260">
        <v>-90.241445776892803</v>
      </c>
      <c r="H30" s="260">
        <v>-0.115125581548477</v>
      </c>
      <c r="I30" s="261"/>
      <c r="J30" s="262"/>
      <c r="K30" s="262">
        <v>12579</v>
      </c>
      <c r="L30" s="262">
        <v>50852.21</v>
      </c>
      <c r="M30" s="263">
        <v>304.26273948644598</v>
      </c>
      <c r="N30" s="263" t="s">
        <v>325</v>
      </c>
      <c r="O30" s="264">
        <v>0.141758917110133</v>
      </c>
    </row>
    <row r="31" spans="1:15" s="6" customFormat="1" ht="12.95">
      <c r="A31" s="82"/>
      <c r="B31" s="258" t="s">
        <v>119</v>
      </c>
      <c r="C31" s="259">
        <v>60498.977500000001</v>
      </c>
      <c r="D31" s="259">
        <v>40772.037499999999</v>
      </c>
      <c r="E31" s="259">
        <v>17391.272499999999</v>
      </c>
      <c r="F31" s="260">
        <v>-57.345098340989203</v>
      </c>
      <c r="G31" s="260">
        <v>-71.253609203560501</v>
      </c>
      <c r="H31" s="260">
        <v>-0.121452077132376</v>
      </c>
      <c r="I31" s="261"/>
      <c r="J31" s="262">
        <v>51534.04</v>
      </c>
      <c r="K31" s="262">
        <v>149282.23999999999</v>
      </c>
      <c r="L31" s="262">
        <v>136545.06</v>
      </c>
      <c r="M31" s="263">
        <v>-8.5322808660963396</v>
      </c>
      <c r="N31" s="263">
        <v>164.96090739247299</v>
      </c>
      <c r="O31" s="264">
        <v>-4.7176833190549002E-2</v>
      </c>
    </row>
    <row r="32" spans="1:15" s="6" customFormat="1" ht="12.95">
      <c r="A32" s="82"/>
      <c r="B32" s="258" t="s">
        <v>50</v>
      </c>
      <c r="C32" s="259">
        <v>321348.42499999999</v>
      </c>
      <c r="D32" s="259">
        <v>335598.36249999999</v>
      </c>
      <c r="E32" s="259">
        <v>154992.3175</v>
      </c>
      <c r="F32" s="260">
        <v>-53.816128199970002</v>
      </c>
      <c r="G32" s="260">
        <v>-51.7681415429374</v>
      </c>
      <c r="H32" s="260">
        <v>-0.938163456495685</v>
      </c>
      <c r="I32" s="261"/>
      <c r="J32" s="262">
        <v>71153.16</v>
      </c>
      <c r="K32" s="262">
        <v>480984.8</v>
      </c>
      <c r="L32" s="262">
        <v>197489.86</v>
      </c>
      <c r="M32" s="263">
        <v>-58.940519534089198</v>
      </c>
      <c r="N32" s="263">
        <v>177.55599329671401</v>
      </c>
      <c r="O32" s="264">
        <v>-1.05002783149368</v>
      </c>
    </row>
    <row r="33" spans="1:15" s="6" customFormat="1" ht="14.1">
      <c r="A33" s="82"/>
      <c r="B33" s="258" t="s">
        <v>59</v>
      </c>
      <c r="C33" s="259">
        <v>266100.71250000002</v>
      </c>
      <c r="D33" s="259">
        <v>531545.09499999997</v>
      </c>
      <c r="E33" s="259">
        <v>188795.41500000001</v>
      </c>
      <c r="F33" s="260">
        <v>-64.481768945680898</v>
      </c>
      <c r="G33" s="260">
        <v>-29.051142619544802</v>
      </c>
      <c r="H33" s="260">
        <v>-1.7804233767567901</v>
      </c>
      <c r="I33" s="261"/>
      <c r="J33" s="262">
        <v>102.48</v>
      </c>
      <c r="K33" s="262">
        <v>27603.360000000001</v>
      </c>
      <c r="L33" s="262">
        <v>29657.05</v>
      </c>
      <c r="M33" s="263">
        <v>7.4400000579639496</v>
      </c>
      <c r="N33" s="263" t="s">
        <v>320</v>
      </c>
      <c r="O33" s="264">
        <v>7.6065966371754402E-3</v>
      </c>
    </row>
    <row r="34" spans="1:15" s="6" customFormat="1" ht="12.95">
      <c r="A34" s="82"/>
      <c r="B34" s="258" t="s">
        <v>338</v>
      </c>
      <c r="C34" s="259">
        <v>7061635.82800001</v>
      </c>
      <c r="D34" s="259">
        <v>5807528.7214999804</v>
      </c>
      <c r="E34" s="259">
        <v>2586232.3624999998</v>
      </c>
      <c r="F34" s="260">
        <v>-55.467592387007201</v>
      </c>
      <c r="G34" s="260">
        <v>-63.376299408624902</v>
      </c>
      <c r="H34" s="260">
        <v>-16.7331194620667</v>
      </c>
      <c r="I34" s="261"/>
      <c r="J34" s="262">
        <v>2050548.82</v>
      </c>
      <c r="K34" s="262">
        <v>2646165.84</v>
      </c>
      <c r="L34" s="262">
        <v>1738784.39</v>
      </c>
      <c r="M34" s="263">
        <v>-34.290422628991301</v>
      </c>
      <c r="N34" s="263">
        <v>-15.2039506184495</v>
      </c>
      <c r="O34" s="264">
        <v>-3.3608211006555799</v>
      </c>
    </row>
    <row r="35" spans="1:15" s="6" customFormat="1" ht="12.95">
      <c r="A35" s="82"/>
      <c r="B35" s="258" t="s">
        <v>55</v>
      </c>
      <c r="C35" s="259"/>
      <c r="D35" s="259"/>
      <c r="E35" s="259"/>
      <c r="F35" s="260" t="s">
        <v>325</v>
      </c>
      <c r="G35" s="260" t="s">
        <v>325</v>
      </c>
      <c r="H35" s="260">
        <v>0</v>
      </c>
      <c r="I35" s="261"/>
      <c r="J35" s="262">
        <v>180</v>
      </c>
      <c r="K35" s="262">
        <v>32</v>
      </c>
      <c r="L35" s="262">
        <v>1</v>
      </c>
      <c r="M35" s="263">
        <v>-96.875</v>
      </c>
      <c r="N35" s="263">
        <v>-99.4444444444444</v>
      </c>
      <c r="O35" s="264">
        <v>-1.14819907460444E-4</v>
      </c>
    </row>
    <row r="36" spans="1:15" s="6" customFormat="1" ht="14.1">
      <c r="A36" s="82"/>
      <c r="B36" s="258" t="s">
        <v>66</v>
      </c>
      <c r="C36" s="259">
        <v>1824.5975000000001</v>
      </c>
      <c r="D36" s="259"/>
      <c r="E36" s="259"/>
      <c r="F36" s="260" t="s">
        <v>325</v>
      </c>
      <c r="G36" s="260">
        <v>-100</v>
      </c>
      <c r="H36" s="260">
        <v>0</v>
      </c>
      <c r="I36" s="261"/>
      <c r="J36" s="262"/>
      <c r="K36" s="262"/>
      <c r="L36" s="262"/>
      <c r="M36" s="263" t="s">
        <v>325</v>
      </c>
      <c r="N36" s="263" t="s">
        <v>325</v>
      </c>
      <c r="O36" s="264">
        <v>0</v>
      </c>
    </row>
    <row r="37" spans="1:15" s="6" customFormat="1" ht="12.95">
      <c r="A37" s="82"/>
      <c r="B37" s="258" t="s">
        <v>339</v>
      </c>
      <c r="C37" s="259">
        <v>1065.1925000000001</v>
      </c>
      <c r="D37" s="259">
        <v>1703.25</v>
      </c>
      <c r="E37" s="259">
        <v>3240.8475000000003</v>
      </c>
      <c r="F37" s="260">
        <v>90.274328489652163</v>
      </c>
      <c r="G37" s="260">
        <v>204.24993604442386</v>
      </c>
      <c r="H37" s="260">
        <v>7.9870958101049341E-3</v>
      </c>
      <c r="I37" s="261"/>
      <c r="J37" s="265">
        <v>254081.01</v>
      </c>
      <c r="K37" s="265">
        <v>184640.16</v>
      </c>
      <c r="L37" s="265">
        <v>61233.69</v>
      </c>
      <c r="M37" s="263">
        <v>-66.836201831714178</v>
      </c>
      <c r="N37" s="263">
        <v>-75.899934434297151</v>
      </c>
      <c r="O37" s="264">
        <v>-0.45708127307806529</v>
      </c>
    </row>
    <row r="38" spans="1:15" s="6" customFormat="1" ht="12.95">
      <c r="A38" s="82"/>
      <c r="B38" s="231"/>
      <c r="C38" s="266"/>
      <c r="D38" s="266"/>
      <c r="E38" s="266"/>
      <c r="F38" s="252"/>
      <c r="G38" s="252"/>
      <c r="H38" s="252"/>
      <c r="I38" s="261"/>
      <c r="J38" s="253"/>
      <c r="K38" s="253"/>
      <c r="L38" s="253"/>
      <c r="M38" s="257"/>
      <c r="N38" s="257"/>
      <c r="O38" s="257"/>
    </row>
    <row r="39" spans="1:15" s="6" customFormat="1" ht="12.95">
      <c r="A39" s="84" t="s">
        <v>323</v>
      </c>
      <c r="B39" s="231"/>
      <c r="C39" s="251">
        <v>6901203.4132849099</v>
      </c>
      <c r="D39" s="251">
        <v>9520978.3888000902</v>
      </c>
      <c r="E39" s="251">
        <v>8954451.5607347209</v>
      </c>
      <c r="F39" s="252">
        <v>-5.9503005356234802</v>
      </c>
      <c r="G39" s="252">
        <v>29.752030544372499</v>
      </c>
      <c r="H39" s="252"/>
      <c r="I39" s="261"/>
      <c r="J39" s="253">
        <v>4921521.83</v>
      </c>
      <c r="K39" s="253">
        <v>3841690.42</v>
      </c>
      <c r="L39" s="253">
        <v>2185231.54</v>
      </c>
      <c r="M39" s="254">
        <v>-43.117968886207102</v>
      </c>
      <c r="N39" s="254">
        <v>-55.598458861250201</v>
      </c>
      <c r="O39" s="254">
        <v>-2.9899171609864275</v>
      </c>
    </row>
    <row r="40" spans="1:15" s="6" customFormat="1" ht="12.95">
      <c r="A40" s="231"/>
      <c r="B40" s="258" t="s">
        <v>119</v>
      </c>
      <c r="C40" s="259">
        <v>1451448.532625</v>
      </c>
      <c r="D40" s="259">
        <v>2403779.1221799999</v>
      </c>
      <c r="E40" s="259">
        <v>1815372.065195</v>
      </c>
      <c r="F40" s="260">
        <v>-24.478416155447999</v>
      </c>
      <c r="G40" s="260">
        <v>25.073126906665401</v>
      </c>
      <c r="H40" s="260">
        <v>-6.1801112549227302</v>
      </c>
      <c r="I40" s="261"/>
      <c r="J40" s="262">
        <v>119</v>
      </c>
      <c r="K40" s="262">
        <v>161024.66</v>
      </c>
      <c r="L40" s="262">
        <v>100</v>
      </c>
      <c r="M40" s="264">
        <v>-99.937897710822696</v>
      </c>
      <c r="N40" s="264">
        <v>-15.966386554621799</v>
      </c>
      <c r="O40" s="264">
        <v>-4.1889023426307199</v>
      </c>
    </row>
    <row r="41" spans="1:15" s="6" customFormat="1" ht="12.95">
      <c r="A41" s="231"/>
      <c r="B41" s="258" t="s">
        <v>50</v>
      </c>
      <c r="C41" s="259">
        <v>1902453.7776000099</v>
      </c>
      <c r="D41" s="259">
        <v>2329850.2689399999</v>
      </c>
      <c r="E41" s="259">
        <v>2214430.4381949599</v>
      </c>
      <c r="F41" s="260">
        <v>-4.9539591571070503</v>
      </c>
      <c r="G41" s="260">
        <v>16.398646015385399</v>
      </c>
      <c r="H41" s="260">
        <v>-1.2122685929085699</v>
      </c>
      <c r="I41" s="261"/>
      <c r="J41" s="262">
        <v>356514</v>
      </c>
      <c r="K41" s="262">
        <v>23354.5</v>
      </c>
      <c r="L41" s="262">
        <v>54858</v>
      </c>
      <c r="M41" s="264">
        <v>134.892633111392</v>
      </c>
      <c r="N41" s="264">
        <v>-84.612665982261603</v>
      </c>
      <c r="O41" s="264">
        <v>0.82004265195320003</v>
      </c>
    </row>
    <row r="42" spans="1:15" s="6" customFormat="1" ht="14.1">
      <c r="B42" s="258" t="s">
        <v>59</v>
      </c>
      <c r="C42" s="259">
        <v>70330.7037000001</v>
      </c>
      <c r="D42" s="259">
        <v>130529.673025</v>
      </c>
      <c r="E42" s="259">
        <v>94517.043810000003</v>
      </c>
      <c r="F42" s="260">
        <v>-27.589611143898701</v>
      </c>
      <c r="G42" s="260">
        <v>34.3894470517005</v>
      </c>
      <c r="H42" s="260">
        <v>-0.37824504735104802</v>
      </c>
      <c r="I42" s="261"/>
      <c r="J42" s="262"/>
      <c r="K42" s="262"/>
      <c r="L42" s="262"/>
      <c r="M42" s="263" t="s">
        <v>325</v>
      </c>
      <c r="N42" s="263" t="s">
        <v>325</v>
      </c>
      <c r="O42" s="264">
        <v>0</v>
      </c>
    </row>
    <row r="43" spans="1:15" s="6" customFormat="1" ht="14.1">
      <c r="B43" s="258" t="s">
        <v>53</v>
      </c>
      <c r="C43" s="259">
        <v>70786.272335000001</v>
      </c>
      <c r="D43" s="259">
        <v>143342.12225499999</v>
      </c>
      <c r="E43" s="259">
        <v>108125.44833</v>
      </c>
      <c r="F43" s="260">
        <v>-24.5682660274494</v>
      </c>
      <c r="G43" s="260">
        <v>52.749176871880103</v>
      </c>
      <c r="H43" s="260">
        <v>-0.36988503163106501</v>
      </c>
      <c r="I43" s="261"/>
      <c r="J43" s="262">
        <v>340</v>
      </c>
      <c r="K43" s="262"/>
      <c r="L43" s="262">
        <v>813.43</v>
      </c>
      <c r="M43" s="264" t="s">
        <v>325</v>
      </c>
      <c r="N43" s="264">
        <v>139.244117647059</v>
      </c>
      <c r="O43" s="264">
        <v>0</v>
      </c>
    </row>
    <row r="44" spans="1:15" s="6" customFormat="1" ht="14.1">
      <c r="A44" s="231"/>
      <c r="B44" s="258" t="s">
        <v>72</v>
      </c>
      <c r="C44" s="259">
        <v>4410.4986500000005</v>
      </c>
      <c r="D44" s="259">
        <v>70004.337700000004</v>
      </c>
      <c r="E44" s="259">
        <v>35125.969700000001</v>
      </c>
      <c r="F44" s="260">
        <v>-49.8231526015852</v>
      </c>
      <c r="G44" s="260" t="s">
        <v>320</v>
      </c>
      <c r="H44" s="260">
        <v>-0.36633176314136801</v>
      </c>
      <c r="I44" s="261"/>
      <c r="J44" s="262"/>
      <c r="K44" s="262"/>
      <c r="L44" s="262"/>
      <c r="M44" s="263" t="s">
        <v>325</v>
      </c>
      <c r="N44" s="263" t="s">
        <v>325</v>
      </c>
      <c r="O44" s="264">
        <v>0</v>
      </c>
    </row>
    <row r="45" spans="1:15" s="6" customFormat="1" ht="14.1">
      <c r="B45" s="258" t="s">
        <v>55</v>
      </c>
      <c r="C45" s="259">
        <v>70647.818649999797</v>
      </c>
      <c r="D45" s="259">
        <v>133065.70765</v>
      </c>
      <c r="E45" s="259">
        <v>100301.13744999999</v>
      </c>
      <c r="F45" s="260">
        <v>-24.6228504538376</v>
      </c>
      <c r="G45" s="260">
        <v>41.9734386236427</v>
      </c>
      <c r="H45" s="260">
        <v>-0.34413028642668197</v>
      </c>
      <c r="I45" s="267"/>
      <c r="J45" s="262"/>
      <c r="K45" s="262"/>
      <c r="L45" s="262">
        <v>380</v>
      </c>
      <c r="M45" s="263" t="s">
        <v>325</v>
      </c>
      <c r="N45" s="263" t="s">
        <v>325</v>
      </c>
      <c r="O45" s="264">
        <v>0</v>
      </c>
    </row>
    <row r="46" spans="1:15" s="6" customFormat="1" ht="14.1">
      <c r="B46" s="258" t="s">
        <v>58</v>
      </c>
      <c r="C46" s="259">
        <v>101517.55160000001</v>
      </c>
      <c r="D46" s="259">
        <v>106494.08295</v>
      </c>
      <c r="E46" s="259">
        <v>81740.138250000004</v>
      </c>
      <c r="F46" s="260">
        <v>-23.2444320043791</v>
      </c>
      <c r="G46" s="260">
        <v>-19.481767475960201</v>
      </c>
      <c r="H46" s="260">
        <v>-0.25999370746517803</v>
      </c>
      <c r="I46" s="267"/>
      <c r="J46" s="262"/>
      <c r="K46" s="262"/>
      <c r="L46" s="262"/>
      <c r="M46" s="263" t="s">
        <v>325</v>
      </c>
      <c r="N46" s="263" t="s">
        <v>325</v>
      </c>
      <c r="O46" s="264">
        <v>0</v>
      </c>
    </row>
    <row r="47" spans="1:15" s="6" customFormat="1" ht="14.1">
      <c r="A47" s="231"/>
      <c r="B47" s="258" t="s">
        <v>75</v>
      </c>
      <c r="C47" s="259">
        <v>3613.46225</v>
      </c>
      <c r="D47" s="259">
        <v>11853.9318</v>
      </c>
      <c r="E47" s="259">
        <v>6396.6959500000003</v>
      </c>
      <c r="F47" s="260">
        <v>-46.037348131191401</v>
      </c>
      <c r="G47" s="260">
        <v>77.024014848916707</v>
      </c>
      <c r="H47" s="260">
        <v>-5.7318015304178897E-2</v>
      </c>
      <c r="I47" s="261"/>
      <c r="J47" s="262"/>
      <c r="K47" s="262"/>
      <c r="L47" s="262"/>
      <c r="M47" s="263" t="s">
        <v>325</v>
      </c>
      <c r="N47" s="263" t="s">
        <v>325</v>
      </c>
      <c r="O47" s="264">
        <v>0</v>
      </c>
    </row>
    <row r="48" spans="1:15" s="6" customFormat="1" ht="14.1">
      <c r="A48" s="231"/>
      <c r="B48" s="258" t="s">
        <v>66</v>
      </c>
      <c r="C48" s="259">
        <v>176292.69325000001</v>
      </c>
      <c r="D48" s="259">
        <v>31775.000250000001</v>
      </c>
      <c r="E48" s="259">
        <v>30314.9</v>
      </c>
      <c r="F48" s="260">
        <v>-4.5951227018480001</v>
      </c>
      <c r="G48" s="260">
        <v>-82.804222091603904</v>
      </c>
      <c r="H48" s="260">
        <v>-1.53356114295731E-2</v>
      </c>
      <c r="I48" s="261"/>
      <c r="J48" s="262"/>
      <c r="K48" s="262"/>
      <c r="L48" s="262"/>
      <c r="M48" s="263" t="s">
        <v>325</v>
      </c>
      <c r="N48" s="263" t="s">
        <v>325</v>
      </c>
      <c r="O48" s="264">
        <v>0</v>
      </c>
    </row>
    <row r="49" spans="1:15" s="6" customFormat="1" ht="14.1">
      <c r="A49" s="231"/>
      <c r="B49" s="258" t="s">
        <v>77</v>
      </c>
      <c r="C49" s="259">
        <v>1826.9248</v>
      </c>
      <c r="D49" s="259">
        <v>4495.4683500000001</v>
      </c>
      <c r="E49" s="259">
        <v>3196.2291</v>
      </c>
      <c r="F49" s="260">
        <v>-28.901087692008801</v>
      </c>
      <c r="G49" s="260">
        <v>74.951322572226303</v>
      </c>
      <c r="H49" s="260">
        <v>-1.36460686805922E-2</v>
      </c>
      <c r="I49" s="261"/>
      <c r="J49" s="262"/>
      <c r="K49" s="262"/>
      <c r="L49" s="262"/>
      <c r="M49" s="263" t="s">
        <v>325</v>
      </c>
      <c r="N49" s="263" t="s">
        <v>325</v>
      </c>
      <c r="O49" s="264">
        <v>0</v>
      </c>
    </row>
    <row r="50" spans="1:15" s="6" customFormat="1" ht="12.95">
      <c r="A50" s="268"/>
      <c r="B50" s="269" t="s">
        <v>339</v>
      </c>
      <c r="C50" s="270">
        <v>3047875.1778249801</v>
      </c>
      <c r="D50" s="270">
        <v>4155788.6737000165</v>
      </c>
      <c r="E50" s="270">
        <v>4464931.494754971</v>
      </c>
      <c r="F50" s="271">
        <v>7.4388484431696655</v>
      </c>
      <c r="G50" s="271">
        <v>46.493252979645597</v>
      </c>
      <c r="H50" s="271">
        <v>3.2469648436405616</v>
      </c>
      <c r="I50" s="272"/>
      <c r="J50" s="273">
        <v>4564548.8299999991</v>
      </c>
      <c r="K50" s="273">
        <v>3657311.26</v>
      </c>
      <c r="L50" s="273">
        <v>2129080.11</v>
      </c>
      <c r="M50" s="274">
        <v>-41.785646376731954</v>
      </c>
      <c r="N50" s="274">
        <v>-53.356176277338662</v>
      </c>
      <c r="O50" s="274">
        <v>-39.780174426444283</v>
      </c>
    </row>
    <row r="51" spans="1:15">
      <c r="A51" s="133" t="s">
        <v>329</v>
      </c>
      <c r="B51" s="144"/>
      <c r="C51" s="275"/>
    </row>
    <row r="52" spans="1:15">
      <c r="A52" s="134" t="s">
        <v>330</v>
      </c>
      <c r="B52" s="134"/>
      <c r="C52" s="275"/>
    </row>
    <row r="53" spans="1:15">
      <c r="A53" s="134" t="s">
        <v>331</v>
      </c>
      <c r="B53" s="134"/>
      <c r="C53" s="275"/>
    </row>
    <row r="54" spans="1:15">
      <c r="A54" s="135" t="s">
        <v>332</v>
      </c>
      <c r="B54" s="135"/>
      <c r="C54" s="275"/>
    </row>
  </sheetData>
  <sheetProtection selectLockedCells="1" selectUnlockedCells="1"/>
  <mergeCells count="13">
    <mergeCell ref="O8:O9"/>
    <mergeCell ref="C9:E9"/>
    <mergeCell ref="J9:L9"/>
    <mergeCell ref="A3:O3"/>
    <mergeCell ref="A7:A9"/>
    <mergeCell ref="B7:B9"/>
    <mergeCell ref="C7:H7"/>
    <mergeCell ref="J7:O7"/>
    <mergeCell ref="F8:F9"/>
    <mergeCell ref="G8:G9"/>
    <mergeCell ref="H8:H9"/>
    <mergeCell ref="M8:M9"/>
    <mergeCell ref="N8:N9"/>
  </mergeCells>
  <conditionalFormatting sqref="A6">
    <cfRule type="duplicateValues" dxfId="20" priority="1"/>
  </conditionalFormatting>
  <conditionalFormatting sqref="A4:C5 B6:C6">
    <cfRule type="duplicateValues" dxfId="19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6C9B-94ED-4447-B39A-61297B368528}">
  <dimension ref="A1:O54"/>
  <sheetViews>
    <sheetView showGridLines="0" tabSelected="1" zoomScale="87" zoomScaleNormal="87" workbookViewId="0">
      <selection activeCell="E4" sqref="E4"/>
    </sheetView>
  </sheetViews>
  <sheetFormatPr defaultColWidth="11.42578125" defaultRowHeight="15"/>
  <cols>
    <col min="1" max="1" width="35" style="14" customWidth="1"/>
    <col min="2" max="2" width="20.85546875" style="14" customWidth="1"/>
    <col min="3" max="5" width="16.28515625" style="14" bestFit="1" customWidth="1"/>
    <col min="6" max="8" width="11.7109375" style="14" bestFit="1" customWidth="1"/>
    <col min="9" max="9" width="2" style="14" customWidth="1"/>
    <col min="10" max="12" width="16.28515625" style="14" bestFit="1" customWidth="1"/>
    <col min="13" max="15" width="11.7109375" style="14" bestFit="1" customWidth="1"/>
    <col min="16" max="16384" width="11.42578125" style="14"/>
  </cols>
  <sheetData>
    <row r="1" spans="1:15" s="4" customFormat="1" ht="59.25" customHeight="1"/>
    <row r="2" spans="1:15" s="5" customFormat="1" ht="3.75" customHeight="1"/>
    <row r="3" spans="1:15" ht="28.5" customHeight="1">
      <c r="A3" s="305" t="s">
        <v>44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15" s="24" customFormat="1">
      <c r="A4" s="129" t="s">
        <v>340</v>
      </c>
      <c r="B4" s="136"/>
      <c r="C4" s="136"/>
      <c r="D4" s="136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5" s="24" customFormat="1">
      <c r="A5" s="130" t="s">
        <v>334</v>
      </c>
      <c r="B5" s="138"/>
      <c r="C5" s="139"/>
      <c r="D5" s="139"/>
      <c r="E5" s="140"/>
      <c r="F5" s="140"/>
      <c r="G5" s="139"/>
      <c r="H5" s="139"/>
      <c r="I5" s="139"/>
      <c r="J5" s="139"/>
      <c r="K5" s="139"/>
      <c r="L5" s="139"/>
      <c r="M5" s="139"/>
      <c r="N5" s="139"/>
      <c r="O5" s="139"/>
    </row>
    <row r="6" spans="1:15" s="24" customFormat="1" ht="15.95" thickBot="1">
      <c r="A6" s="131" t="s">
        <v>335</v>
      </c>
      <c r="B6" s="141"/>
      <c r="C6" s="142"/>
      <c r="D6" s="142"/>
      <c r="E6" s="143"/>
      <c r="F6" s="143"/>
      <c r="G6" s="142"/>
      <c r="H6" s="142"/>
      <c r="I6" s="139"/>
      <c r="J6" s="142"/>
      <c r="K6" s="142"/>
      <c r="L6" s="142"/>
      <c r="M6" s="142"/>
      <c r="N6" s="142"/>
      <c r="O6" s="142"/>
    </row>
    <row r="7" spans="1:15" s="82" customFormat="1" ht="12.95">
      <c r="A7" s="329" t="s">
        <v>297</v>
      </c>
      <c r="B7" s="332" t="s">
        <v>341</v>
      </c>
      <c r="C7" s="335" t="s">
        <v>336</v>
      </c>
      <c r="D7" s="335"/>
      <c r="E7" s="335"/>
      <c r="F7" s="335"/>
      <c r="G7" s="335"/>
      <c r="H7" s="335"/>
      <c r="I7" s="168"/>
      <c r="J7" s="335" t="s">
        <v>337</v>
      </c>
      <c r="K7" s="335"/>
      <c r="L7" s="335"/>
      <c r="M7" s="335"/>
      <c r="N7" s="335"/>
      <c r="O7" s="336"/>
    </row>
    <row r="8" spans="1:15" s="82" customFormat="1" ht="14.45" customHeight="1">
      <c r="A8" s="330"/>
      <c r="B8" s="333"/>
      <c r="C8" s="232" t="s">
        <v>301</v>
      </c>
      <c r="D8" s="232" t="s">
        <v>302</v>
      </c>
      <c r="E8" s="232" t="s">
        <v>303</v>
      </c>
      <c r="F8" s="337" t="s">
        <v>304</v>
      </c>
      <c r="G8" s="337" t="s">
        <v>305</v>
      </c>
      <c r="H8" s="337" t="s">
        <v>306</v>
      </c>
      <c r="I8" s="233"/>
      <c r="J8" s="232" t="s">
        <v>301</v>
      </c>
      <c r="K8" s="232" t="s">
        <v>302</v>
      </c>
      <c r="L8" s="232" t="s">
        <v>303</v>
      </c>
      <c r="M8" s="337" t="s">
        <v>304</v>
      </c>
      <c r="N8" s="337" t="s">
        <v>305</v>
      </c>
      <c r="O8" s="338" t="s">
        <v>306</v>
      </c>
    </row>
    <row r="9" spans="1:15" s="82" customFormat="1" ht="33" customHeight="1" thickBot="1">
      <c r="A9" s="331"/>
      <c r="B9" s="334"/>
      <c r="C9" s="340" t="s">
        <v>307</v>
      </c>
      <c r="D9" s="340"/>
      <c r="E9" s="340"/>
      <c r="F9" s="334"/>
      <c r="G9" s="334"/>
      <c r="H9" s="334"/>
      <c r="I9" s="234"/>
      <c r="J9" s="340" t="s">
        <v>307</v>
      </c>
      <c r="K9" s="340"/>
      <c r="L9" s="340"/>
      <c r="M9" s="334"/>
      <c r="N9" s="334"/>
      <c r="O9" s="339"/>
    </row>
    <row r="10" spans="1:15" s="6" customFormat="1" ht="12.95">
      <c r="B10" s="249" t="s">
        <v>62</v>
      </c>
      <c r="C10" s="253">
        <v>32840465.0296477</v>
      </c>
      <c r="D10" s="253">
        <v>29013178.434026599</v>
      </c>
      <c r="E10" s="253">
        <v>35916081.969523601</v>
      </c>
      <c r="F10" s="253">
        <v>23.792303732572901</v>
      </c>
      <c r="G10" s="254">
        <v>9.3653270046549295</v>
      </c>
      <c r="H10" s="253"/>
      <c r="I10" s="276"/>
      <c r="J10" s="253">
        <v>50602246.219999999</v>
      </c>
      <c r="K10" s="253">
        <v>55401497.460000001</v>
      </c>
      <c r="L10" s="253">
        <v>52279107.500000097</v>
      </c>
      <c r="M10" s="254">
        <v>-5.6359306212874198</v>
      </c>
      <c r="N10" s="254">
        <v>3.3138079932453399</v>
      </c>
      <c r="O10" s="277"/>
    </row>
    <row r="11" spans="1:15" s="6" customFormat="1" ht="12.95">
      <c r="A11" s="1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</row>
    <row r="12" spans="1:15" s="6" customFormat="1" ht="12.95"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s="6" customFormat="1" ht="12.95">
      <c r="A13" s="83" t="s">
        <v>308</v>
      </c>
      <c r="B13" s="231"/>
      <c r="C13" s="253">
        <v>245717.51586263801</v>
      </c>
      <c r="D13" s="253">
        <v>241178.941226636</v>
      </c>
      <c r="E13" s="253">
        <v>235185.71128926799</v>
      </c>
      <c r="F13" s="254">
        <v>-2.4849723225774398</v>
      </c>
      <c r="G13" s="254">
        <v>-4.2861431902386302</v>
      </c>
      <c r="H13" s="277"/>
      <c r="I13" s="276"/>
      <c r="J13" s="253">
        <v>33274984.66</v>
      </c>
      <c r="K13" s="253">
        <v>24561004.579999998</v>
      </c>
      <c r="L13" s="253">
        <v>28869733.489999998</v>
      </c>
      <c r="M13" s="254">
        <v>17.542966925337499</v>
      </c>
      <c r="N13" s="254">
        <v>-13.238927726075</v>
      </c>
      <c r="O13" s="254">
        <v>7.7772787876553604</v>
      </c>
    </row>
    <row r="14" spans="1:15" s="6" customFormat="1" ht="12.95">
      <c r="B14" s="258" t="s">
        <v>342</v>
      </c>
      <c r="C14" s="265">
        <v>6192.3388887482997</v>
      </c>
      <c r="D14" s="265">
        <v>58286.726086000403</v>
      </c>
      <c r="E14" s="265">
        <v>9114.6783089709406</v>
      </c>
      <c r="F14" s="264">
        <v>-84.362342987797106</v>
      </c>
      <c r="G14" s="264">
        <v>47.192821205774599</v>
      </c>
      <c r="H14" s="264">
        <v>-20.388201194905498</v>
      </c>
      <c r="I14" s="279"/>
      <c r="J14" s="262">
        <v>4201300.66</v>
      </c>
      <c r="K14" s="262">
        <v>3597607.38</v>
      </c>
      <c r="L14" s="262">
        <v>3881693.73</v>
      </c>
      <c r="M14" s="264">
        <v>7.8965356692148401</v>
      </c>
      <c r="N14" s="264">
        <v>-7.6073329634064999</v>
      </c>
      <c r="O14" s="264">
        <v>1.15665606866641</v>
      </c>
    </row>
    <row r="15" spans="1:15" s="6" customFormat="1" ht="14.1">
      <c r="B15" s="258" t="s">
        <v>343</v>
      </c>
      <c r="C15" s="265">
        <v>22.862792874551399</v>
      </c>
      <c r="D15" s="265">
        <v>5171.3107212668201</v>
      </c>
      <c r="E15" s="265">
        <v>682.10758482450603</v>
      </c>
      <c r="F15" s="264">
        <v>-86.809773738418698</v>
      </c>
      <c r="G15" s="264" t="s">
        <v>320</v>
      </c>
      <c r="H15" s="264">
        <v>-1.86135784227687</v>
      </c>
      <c r="I15" s="279"/>
      <c r="J15" s="262">
        <v>291370.53000000003</v>
      </c>
      <c r="K15" s="262">
        <v>64860.79</v>
      </c>
      <c r="L15" s="262">
        <v>5591.7</v>
      </c>
      <c r="M15" s="264">
        <v>-91.378920916627806</v>
      </c>
      <c r="N15" s="264">
        <v>-98.080897199864395</v>
      </c>
      <c r="O15" s="264">
        <v>-0.24131378587121299</v>
      </c>
    </row>
    <row r="16" spans="1:15" s="6" customFormat="1" ht="12.95">
      <c r="A16" s="231"/>
      <c r="B16" s="258" t="s">
        <v>344</v>
      </c>
      <c r="C16" s="265">
        <v>8033.5618218817999</v>
      </c>
      <c r="D16" s="265">
        <v>2765.8128129833199</v>
      </c>
      <c r="E16" s="265">
        <v>805.719160271889</v>
      </c>
      <c r="F16" s="264">
        <v>-70.868630136874401</v>
      </c>
      <c r="G16" s="264">
        <v>-89.970586171662106</v>
      </c>
      <c r="H16" s="264">
        <v>-0.81271343291516196</v>
      </c>
      <c r="I16" s="279"/>
      <c r="J16" s="262">
        <v>573994.67000000004</v>
      </c>
      <c r="K16" s="262">
        <v>598390.75</v>
      </c>
      <c r="L16" s="262">
        <v>328598.11</v>
      </c>
      <c r="M16" s="264">
        <v>-45.086365389170901</v>
      </c>
      <c r="N16" s="264">
        <v>-42.752410923955097</v>
      </c>
      <c r="O16" s="264">
        <v>-1.09845930414301</v>
      </c>
    </row>
    <row r="17" spans="1:15" s="6" customFormat="1" ht="12.95">
      <c r="A17" s="231"/>
      <c r="B17" s="258" t="s">
        <v>345</v>
      </c>
      <c r="C17" s="265">
        <v>17425.873882981399</v>
      </c>
      <c r="D17" s="265">
        <v>7074.8110545213303</v>
      </c>
      <c r="E17" s="265">
        <v>5792.7426677881303</v>
      </c>
      <c r="F17" s="264">
        <v>-18.121591896279199</v>
      </c>
      <c r="G17" s="264">
        <v>-66.757806772345106</v>
      </c>
      <c r="H17" s="264">
        <v>-0.53158388548046598</v>
      </c>
      <c r="I17" s="279"/>
      <c r="J17" s="262">
        <v>1621829.97</v>
      </c>
      <c r="K17" s="262">
        <v>944006.2</v>
      </c>
      <c r="L17" s="262">
        <v>700389.12</v>
      </c>
      <c r="M17" s="264">
        <v>-25.806724574478402</v>
      </c>
      <c r="N17" s="264">
        <v>-56.8148860882131</v>
      </c>
      <c r="O17" s="264">
        <v>-0.99188565030592002</v>
      </c>
    </row>
    <row r="18" spans="1:15" s="6" customFormat="1" ht="12.95">
      <c r="A18" s="231"/>
      <c r="B18" s="258" t="s">
        <v>346</v>
      </c>
      <c r="C18" s="265">
        <v>460.88860165528502</v>
      </c>
      <c r="D18" s="265">
        <v>977.92207767009097</v>
      </c>
      <c r="E18" s="265">
        <v>38.8441561941736</v>
      </c>
      <c r="F18" s="264">
        <v>-96.027888409399594</v>
      </c>
      <c r="G18" s="264">
        <v>-91.571899141210196</v>
      </c>
      <c r="H18" s="264">
        <v>-0.38936978357221802</v>
      </c>
      <c r="I18" s="279"/>
      <c r="J18" s="262">
        <v>1373895.83</v>
      </c>
      <c r="K18" s="262">
        <v>1874618.36</v>
      </c>
      <c r="L18" s="262">
        <v>2064839.64</v>
      </c>
      <c r="M18" s="264">
        <v>10.1472003080137</v>
      </c>
      <c r="N18" s="264">
        <v>50.290844102787702</v>
      </c>
      <c r="O18" s="264">
        <v>0.77448493354745496</v>
      </c>
    </row>
    <row r="19" spans="1:15" s="6" customFormat="1" ht="12.95">
      <c r="A19" s="231"/>
      <c r="B19" s="258" t="s">
        <v>347</v>
      </c>
      <c r="C19" s="265">
        <v>1531.60718611576</v>
      </c>
      <c r="D19" s="265">
        <v>1452.8152695456699</v>
      </c>
      <c r="E19" s="265">
        <v>528.76873071706495</v>
      </c>
      <c r="F19" s="264">
        <v>-63.603856470862702</v>
      </c>
      <c r="G19" s="264">
        <v>-65.476217694038596</v>
      </c>
      <c r="H19" s="264">
        <v>-0.383137322905932</v>
      </c>
      <c r="I19" s="279"/>
      <c r="J19" s="262">
        <v>317148.32</v>
      </c>
      <c r="K19" s="262">
        <v>257419.08</v>
      </c>
      <c r="L19" s="262">
        <v>107932.83</v>
      </c>
      <c r="M19" s="264">
        <v>-58.071161624849204</v>
      </c>
      <c r="N19" s="264">
        <v>-65.967711889503306</v>
      </c>
      <c r="O19" s="264">
        <v>-0.60863247475523197</v>
      </c>
    </row>
    <row r="20" spans="1:15" s="6" customFormat="1" ht="12.95">
      <c r="A20" s="231"/>
      <c r="B20" s="258" t="s">
        <v>348</v>
      </c>
      <c r="C20" s="265">
        <v>349.86059896593099</v>
      </c>
      <c r="D20" s="265">
        <v>335.30364186245498</v>
      </c>
      <c r="E20" s="265">
        <v>55.801480632551403</v>
      </c>
      <c r="F20" s="264">
        <v>-83.357925872024495</v>
      </c>
      <c r="G20" s="264">
        <v>-84.050367261280201</v>
      </c>
      <c r="H20" s="264">
        <v>-0.11588995283268</v>
      </c>
      <c r="I20" s="279"/>
      <c r="J20" s="262">
        <v>970570.27</v>
      </c>
      <c r="K20" s="262">
        <v>914680.27</v>
      </c>
      <c r="L20" s="262">
        <v>637048.28</v>
      </c>
      <c r="M20" s="264">
        <v>-30.352900254424402</v>
      </c>
      <c r="N20" s="264">
        <v>-34.363507755085102</v>
      </c>
      <c r="O20" s="264">
        <v>-1.1303771761276999</v>
      </c>
    </row>
    <row r="21" spans="1:15" s="6" customFormat="1" ht="12.95">
      <c r="A21" s="231"/>
      <c r="B21" s="258" t="s">
        <v>349</v>
      </c>
      <c r="C21" s="265">
        <v>7.2858208518209802</v>
      </c>
      <c r="D21" s="265">
        <v>250.81297084315199</v>
      </c>
      <c r="E21" s="265">
        <v>6.0997569922222201</v>
      </c>
      <c r="F21" s="264">
        <v>-97.568005764727104</v>
      </c>
      <c r="G21" s="264">
        <v>-16.2790697674419</v>
      </c>
      <c r="H21" s="264">
        <v>-0.101465415100638</v>
      </c>
      <c r="I21" s="279"/>
      <c r="J21" s="262">
        <v>284074.64</v>
      </c>
      <c r="K21" s="262">
        <v>84267.4</v>
      </c>
      <c r="L21" s="262">
        <v>337082.51</v>
      </c>
      <c r="M21" s="264">
        <v>300.01532027806701</v>
      </c>
      <c r="N21" s="264">
        <v>18.659838836722599</v>
      </c>
      <c r="O21" s="264">
        <v>1.0293353807110399</v>
      </c>
    </row>
    <row r="22" spans="1:15" s="6" customFormat="1" ht="14.1">
      <c r="A22" s="231"/>
      <c r="B22" s="258" t="s">
        <v>350</v>
      </c>
      <c r="C22" s="265">
        <v>11.905821981115199</v>
      </c>
      <c r="D22" s="265">
        <v>17.2261655798868</v>
      </c>
      <c r="E22" s="265">
        <v>3.3887538845679002</v>
      </c>
      <c r="F22" s="264">
        <v>-80.327868852459005</v>
      </c>
      <c r="G22" s="264">
        <v>-71.537001897533202</v>
      </c>
      <c r="H22" s="264">
        <v>-5.7374046112574602E-3</v>
      </c>
      <c r="I22" s="279"/>
      <c r="J22" s="262">
        <v>51.58</v>
      </c>
      <c r="K22" s="262">
        <v>285</v>
      </c>
      <c r="L22" s="262">
        <v>615</v>
      </c>
      <c r="M22" s="264">
        <v>115.789473684211</v>
      </c>
      <c r="N22" s="264" t="s">
        <v>320</v>
      </c>
      <c r="O22" s="264">
        <v>1.3435932513473801E-3</v>
      </c>
    </row>
    <row r="23" spans="1:15" s="6" customFormat="1" ht="14.1">
      <c r="A23" s="231"/>
      <c r="B23" s="258" t="s">
        <v>351</v>
      </c>
      <c r="C23" s="265"/>
      <c r="D23" s="265">
        <v>11.3523255133025</v>
      </c>
      <c r="E23" s="265">
        <v>0.33887538845678999</v>
      </c>
      <c r="F23" s="264">
        <v>-97.014925373134304</v>
      </c>
      <c r="G23" s="264" t="s">
        <v>325</v>
      </c>
      <c r="H23" s="264">
        <v>-4.56650571100084E-3</v>
      </c>
      <c r="I23" s="279"/>
      <c r="J23" s="262"/>
      <c r="K23" s="262">
        <v>192.2</v>
      </c>
      <c r="L23" s="262"/>
      <c r="M23" s="264">
        <v>-100</v>
      </c>
      <c r="N23" s="264" t="s">
        <v>325</v>
      </c>
      <c r="O23" s="264">
        <v>-7.8254128154232037E-4</v>
      </c>
    </row>
    <row r="24" spans="1:15" s="6" customFormat="1" ht="12.95">
      <c r="A24" s="231"/>
      <c r="B24" s="258" t="s">
        <v>339</v>
      </c>
      <c r="C24" s="265">
        <v>211681.3304465824</v>
      </c>
      <c r="D24" s="265">
        <v>164834.84810084908</v>
      </c>
      <c r="E24" s="265">
        <v>218157.22181360409</v>
      </c>
      <c r="F24" s="264">
        <v>32.348968878311091</v>
      </c>
      <c r="G24" s="264">
        <v>3.0592642975927786</v>
      </c>
      <c r="H24" s="264">
        <v>22.109050417734419</v>
      </c>
      <c r="I24" s="279"/>
      <c r="J24" s="265">
        <v>23640748.189999998</v>
      </c>
      <c r="K24" s="265">
        <v>16224677.15</v>
      </c>
      <c r="L24" s="265">
        <v>20805942.570000011</v>
      </c>
      <c r="M24" s="264">
        <v>28.236404198650035</v>
      </c>
      <c r="N24" s="264">
        <v>-11.991184023520473</v>
      </c>
      <c r="O24" s="264">
        <v>18.652597881645814</v>
      </c>
    </row>
    <row r="25" spans="1:15" s="6" customFormat="1" ht="12.95">
      <c r="A25" s="231"/>
      <c r="B25" s="231"/>
      <c r="C25" s="253"/>
      <c r="D25" s="253"/>
      <c r="E25" s="253"/>
      <c r="F25" s="277"/>
      <c r="G25" s="277"/>
      <c r="H25" s="277"/>
      <c r="I25" s="279"/>
      <c r="J25" s="253"/>
      <c r="K25" s="253"/>
      <c r="L25" s="253"/>
      <c r="M25" s="254"/>
      <c r="N25" s="254"/>
      <c r="O25" s="254"/>
    </row>
    <row r="26" spans="1:15" s="6" customFormat="1" ht="12.95">
      <c r="A26" s="83" t="s">
        <v>316</v>
      </c>
      <c r="B26" s="231"/>
      <c r="C26" s="253">
        <v>25693544.100499999</v>
      </c>
      <c r="D26" s="253">
        <v>19251021.103999998</v>
      </c>
      <c r="E26" s="253">
        <v>26726444.697500002</v>
      </c>
      <c r="F26" s="254">
        <v>38.8313095347795</v>
      </c>
      <c r="G26" s="254">
        <v>4.02007832379934</v>
      </c>
      <c r="H26" s="277"/>
      <c r="I26" s="279"/>
      <c r="J26" s="253">
        <v>12405739.73</v>
      </c>
      <c r="K26" s="253">
        <v>26998802.460000001</v>
      </c>
      <c r="L26" s="253">
        <v>21224142.469999999</v>
      </c>
      <c r="M26" s="254">
        <v>-21.388578247333101</v>
      </c>
      <c r="N26" s="254">
        <v>71.083248012006905</v>
      </c>
      <c r="O26" s="254">
        <v>-10.423292247956509</v>
      </c>
    </row>
    <row r="27" spans="1:15" s="6" customFormat="1" ht="12.95">
      <c r="A27" s="82"/>
      <c r="B27" s="258" t="s">
        <v>352</v>
      </c>
      <c r="C27" s="265">
        <v>5478318.7199999997</v>
      </c>
      <c r="D27" s="265">
        <v>2301432.2450000001</v>
      </c>
      <c r="E27" s="265">
        <v>9070590.2475000005</v>
      </c>
      <c r="F27" s="264">
        <v>294.12805948149901</v>
      </c>
      <c r="G27" s="264">
        <v>65.572517976829204</v>
      </c>
      <c r="H27" s="264">
        <v>35.162591978528802</v>
      </c>
      <c r="I27" s="279"/>
      <c r="J27" s="262">
        <v>33741.910000000003</v>
      </c>
      <c r="K27" s="262">
        <v>7440.75</v>
      </c>
      <c r="L27" s="262"/>
      <c r="M27" s="264">
        <v>-100</v>
      </c>
      <c r="N27" s="264">
        <v>-100</v>
      </c>
      <c r="O27" s="264">
        <v>-2.7559555691493438E-2</v>
      </c>
    </row>
    <row r="28" spans="1:15" s="6" customFormat="1" ht="12.95">
      <c r="A28" s="82"/>
      <c r="B28" s="258" t="s">
        <v>353</v>
      </c>
      <c r="C28" s="265">
        <v>792564.06</v>
      </c>
      <c r="D28" s="265">
        <v>1202599.7075</v>
      </c>
      <c r="E28" s="265">
        <v>2115215.3149999999</v>
      </c>
      <c r="F28" s="264">
        <v>75.886897511157002</v>
      </c>
      <c r="G28" s="264">
        <v>166.882567826757</v>
      </c>
      <c r="H28" s="264">
        <v>4.7406088361223304</v>
      </c>
      <c r="I28" s="279"/>
      <c r="J28" s="262">
        <v>349350.6</v>
      </c>
      <c r="K28" s="262">
        <v>151306.70000000001</v>
      </c>
      <c r="L28" s="262">
        <v>208386</v>
      </c>
      <c r="M28" s="264">
        <v>37.724238252503</v>
      </c>
      <c r="N28" s="264">
        <v>-40.350467410103199</v>
      </c>
      <c r="O28" s="264">
        <v>0.211414191738932</v>
      </c>
    </row>
    <row r="29" spans="1:15" s="6" customFormat="1" ht="12.95">
      <c r="A29" s="82"/>
      <c r="B29" s="258" t="s">
        <v>354</v>
      </c>
      <c r="C29" s="265">
        <v>9686938.1099999994</v>
      </c>
      <c r="D29" s="265">
        <v>7593197.9124999996</v>
      </c>
      <c r="E29" s="265">
        <v>8309335.915</v>
      </c>
      <c r="F29" s="264">
        <v>9.4313095846097408</v>
      </c>
      <c r="G29" s="264">
        <v>-14.221234608466</v>
      </c>
      <c r="H29" s="264">
        <v>3.72000009054688</v>
      </c>
      <c r="I29" s="279"/>
      <c r="J29" s="262">
        <v>1298806.3700000001</v>
      </c>
      <c r="K29" s="262">
        <v>3849103.81</v>
      </c>
      <c r="L29" s="262">
        <v>3972732.69</v>
      </c>
      <c r="M29" s="264">
        <v>3.21188739256164</v>
      </c>
      <c r="N29" s="264">
        <v>205.875670289483</v>
      </c>
      <c r="O29" s="264">
        <v>0.45790505035607398</v>
      </c>
    </row>
    <row r="30" spans="1:15" s="6" customFormat="1" ht="14.1">
      <c r="A30" s="82"/>
      <c r="B30" s="258" t="s">
        <v>355</v>
      </c>
      <c r="C30" s="265">
        <v>335793.46500000003</v>
      </c>
      <c r="D30" s="265">
        <v>2006674.1074999999</v>
      </c>
      <c r="E30" s="265">
        <v>2337838.5699999998</v>
      </c>
      <c r="F30" s="264">
        <v>16.5031512223268</v>
      </c>
      <c r="G30" s="264" t="s">
        <v>320</v>
      </c>
      <c r="H30" s="264">
        <v>1.72024362090171</v>
      </c>
      <c r="I30" s="279"/>
      <c r="J30" s="262">
        <v>341268.26</v>
      </c>
      <c r="K30" s="262">
        <v>227891.28</v>
      </c>
      <c r="L30" s="262">
        <v>95097.11</v>
      </c>
      <c r="M30" s="264">
        <v>-58.270843008999698</v>
      </c>
      <c r="N30" s="264">
        <v>-72.134206093470297</v>
      </c>
      <c r="O30" s="264">
        <v>-0.49185207453827201</v>
      </c>
    </row>
    <row r="31" spans="1:15" s="6" customFormat="1" ht="12.95">
      <c r="A31" s="82"/>
      <c r="B31" s="258" t="s">
        <v>356</v>
      </c>
      <c r="C31" s="265">
        <v>469055.99</v>
      </c>
      <c r="D31" s="265">
        <v>359320.255</v>
      </c>
      <c r="E31" s="265">
        <v>636312.75</v>
      </c>
      <c r="F31" s="264">
        <v>77.087915625574695</v>
      </c>
      <c r="G31" s="264">
        <v>35.658165243769702</v>
      </c>
      <c r="H31" s="264">
        <v>1.4388457292919701</v>
      </c>
      <c r="I31" s="279"/>
      <c r="J31" s="262">
        <v>119345.71</v>
      </c>
      <c r="K31" s="262">
        <v>254220.5</v>
      </c>
      <c r="L31" s="262">
        <v>194683.61</v>
      </c>
      <c r="M31" s="264">
        <v>-23.419389860377098</v>
      </c>
      <c r="N31" s="264">
        <v>63.125771341089703</v>
      </c>
      <c r="O31" s="264">
        <v>-0.22051678065427799</v>
      </c>
    </row>
    <row r="32" spans="1:15" s="6" customFormat="1" ht="12.95">
      <c r="A32" s="82"/>
      <c r="B32" s="258" t="s">
        <v>357</v>
      </c>
      <c r="C32" s="265">
        <v>90803.252500000002</v>
      </c>
      <c r="D32" s="265">
        <v>225822.41500000001</v>
      </c>
      <c r="E32" s="265">
        <v>456596.78749999998</v>
      </c>
      <c r="F32" s="264">
        <v>102.192854726135</v>
      </c>
      <c r="G32" s="264">
        <v>402.84188608772598</v>
      </c>
      <c r="H32" s="264">
        <v>1.1987643214003301</v>
      </c>
      <c r="I32" s="279"/>
      <c r="J32" s="262">
        <v>95241.3</v>
      </c>
      <c r="K32" s="262">
        <v>222174.09</v>
      </c>
      <c r="L32" s="262">
        <v>159601.29999999999</v>
      </c>
      <c r="M32" s="264">
        <v>-28.163855650314598</v>
      </c>
      <c r="N32" s="264">
        <v>67.575726076817503</v>
      </c>
      <c r="O32" s="264">
        <v>-0.23176135346263799</v>
      </c>
    </row>
    <row r="33" spans="1:15" s="6" customFormat="1" ht="12.95">
      <c r="A33" s="82"/>
      <c r="B33" s="258" t="s">
        <v>342</v>
      </c>
      <c r="C33" s="265">
        <v>963020.84750000003</v>
      </c>
      <c r="D33" s="265">
        <v>657080.04749999999</v>
      </c>
      <c r="E33" s="265">
        <v>803822.75249999994</v>
      </c>
      <c r="F33" s="264">
        <v>22.3325461727704</v>
      </c>
      <c r="G33" s="264">
        <v>-16.5311161656861</v>
      </c>
      <c r="H33" s="264">
        <v>0.76225933267253498</v>
      </c>
      <c r="I33" s="279"/>
      <c r="J33" s="262">
        <v>1070669.51</v>
      </c>
      <c r="K33" s="262">
        <v>1789901.52</v>
      </c>
      <c r="L33" s="262">
        <v>942579.59</v>
      </c>
      <c r="M33" s="264">
        <v>-47.339025110163597</v>
      </c>
      <c r="N33" s="264">
        <v>-11.963534853999899</v>
      </c>
      <c r="O33" s="264">
        <v>-3.1383685674775701</v>
      </c>
    </row>
    <row r="34" spans="1:15" s="6" customFormat="1" ht="12.95">
      <c r="A34" s="82"/>
      <c r="B34" s="258" t="s">
        <v>358</v>
      </c>
      <c r="C34" s="265">
        <v>160944.41800000001</v>
      </c>
      <c r="D34" s="265">
        <v>35827.907500000001</v>
      </c>
      <c r="E34" s="265">
        <v>65652.022500000006</v>
      </c>
      <c r="F34" s="264">
        <v>83.242692864493904</v>
      </c>
      <c r="G34" s="264">
        <v>-59.2082637497872</v>
      </c>
      <c r="H34" s="264">
        <v>0.15492224978031499</v>
      </c>
      <c r="I34" s="279"/>
      <c r="J34" s="262">
        <v>551236.94999999995</v>
      </c>
      <c r="K34" s="262">
        <v>296283.95</v>
      </c>
      <c r="L34" s="262">
        <v>194182.48</v>
      </c>
      <c r="M34" s="264">
        <v>-34.460682058545501</v>
      </c>
      <c r="N34" s="264">
        <v>-64.773319350235894</v>
      </c>
      <c r="O34" s="264">
        <v>-0.37817036570888002</v>
      </c>
    </row>
    <row r="35" spans="1:15">
      <c r="A35" s="82"/>
      <c r="B35" s="258" t="s">
        <v>348</v>
      </c>
      <c r="C35" s="265">
        <v>438163.83750000002</v>
      </c>
      <c r="D35" s="265">
        <v>441112.03749999998</v>
      </c>
      <c r="E35" s="265">
        <v>465779.41249999998</v>
      </c>
      <c r="F35" s="264">
        <v>5.5920883818547402</v>
      </c>
      <c r="G35" s="264">
        <v>6.3025682716227696</v>
      </c>
      <c r="H35" s="264">
        <v>0.12813541093087699</v>
      </c>
      <c r="I35" s="279"/>
      <c r="J35" s="262">
        <v>40164.080000000002</v>
      </c>
      <c r="K35" s="262">
        <v>56739.55</v>
      </c>
      <c r="L35" s="262">
        <v>22934.5</v>
      </c>
      <c r="M35" s="264">
        <v>-59.579341041654402</v>
      </c>
      <c r="N35" s="264">
        <v>-42.8979824758839</v>
      </c>
      <c r="O35" s="264">
        <v>-0.12520944234502199</v>
      </c>
    </row>
    <row r="36" spans="1:15">
      <c r="A36" s="82"/>
      <c r="B36" s="258" t="s">
        <v>359</v>
      </c>
      <c r="C36" s="265">
        <v>148674.54250000001</v>
      </c>
      <c r="D36" s="265">
        <v>85951.332500000004</v>
      </c>
      <c r="E36" s="265">
        <v>97594.99</v>
      </c>
      <c r="F36" s="264">
        <v>13.5468027793519</v>
      </c>
      <c r="G36" s="264">
        <v>-34.356623293459997</v>
      </c>
      <c r="H36" s="264">
        <v>6.04833241680914E-2</v>
      </c>
      <c r="I36" s="279"/>
      <c r="J36" s="262">
        <v>261411.75</v>
      </c>
      <c r="K36" s="262"/>
      <c r="L36" s="262">
        <v>88402.5</v>
      </c>
      <c r="M36" s="264" t="s">
        <v>325</v>
      </c>
      <c r="N36" s="264">
        <v>-66.182660113786</v>
      </c>
      <c r="O36" s="264">
        <v>0.32743118933135079</v>
      </c>
    </row>
    <row r="37" spans="1:15">
      <c r="A37" s="82"/>
      <c r="B37" s="258" t="s">
        <v>339</v>
      </c>
      <c r="C37" s="265">
        <v>7129266.857499999</v>
      </c>
      <c r="D37" s="265">
        <v>4342003.1365</v>
      </c>
      <c r="E37" s="265">
        <v>2367705.9349999996</v>
      </c>
      <c r="F37" s="264">
        <v>-45.469732274109795</v>
      </c>
      <c r="G37" s="264">
        <v>-66.788928198007213</v>
      </c>
      <c r="H37" s="264">
        <v>-10.25554535956422</v>
      </c>
      <c r="I37" s="279"/>
      <c r="J37" s="265">
        <v>8244503.29</v>
      </c>
      <c r="K37" s="265">
        <v>20143740.309999999</v>
      </c>
      <c r="L37" s="265">
        <v>15345542.689999999</v>
      </c>
      <c r="M37" s="264">
        <v>-23.81979486509772</v>
      </c>
      <c r="N37" s="264">
        <v>86.13059089457893</v>
      </c>
      <c r="O37" s="264">
        <v>-17.771890538881326</v>
      </c>
    </row>
    <row r="38" spans="1:15">
      <c r="A38" s="82"/>
      <c r="B38" s="231"/>
      <c r="C38" s="279"/>
      <c r="D38" s="279"/>
      <c r="E38" s="279"/>
      <c r="F38" s="277"/>
      <c r="G38" s="277"/>
      <c r="H38" s="277"/>
      <c r="I38" s="279"/>
      <c r="J38" s="253"/>
      <c r="K38" s="253"/>
      <c r="L38" s="253"/>
      <c r="M38" s="254"/>
      <c r="N38" s="254"/>
      <c r="O38" s="254"/>
    </row>
    <row r="39" spans="1:15">
      <c r="A39" s="84" t="s">
        <v>323</v>
      </c>
      <c r="B39" s="231"/>
      <c r="C39" s="253">
        <v>6901203.4132849099</v>
      </c>
      <c r="D39" s="253">
        <v>9520978.3888000902</v>
      </c>
      <c r="E39" s="253">
        <v>8954451.5607347209</v>
      </c>
      <c r="F39" s="253">
        <v>-5.9503005356234802</v>
      </c>
      <c r="G39" s="253">
        <v>29.752030544372499</v>
      </c>
      <c r="H39" s="253"/>
      <c r="I39" s="279"/>
      <c r="J39" s="253">
        <v>4921521.83</v>
      </c>
      <c r="K39" s="253">
        <v>3841690.42</v>
      </c>
      <c r="L39" s="253">
        <v>2185231.54</v>
      </c>
      <c r="M39" s="254">
        <v>-43.117968886207102</v>
      </c>
      <c r="N39" s="254">
        <v>-55.598458861250201</v>
      </c>
      <c r="O39" s="254">
        <v>-2.9899171609864275</v>
      </c>
    </row>
    <row r="40" spans="1:15">
      <c r="A40" s="231"/>
      <c r="B40" s="258" t="s">
        <v>354</v>
      </c>
      <c r="C40" s="265">
        <v>2291654.80538001</v>
      </c>
      <c r="D40" s="265">
        <v>3554388.5679600099</v>
      </c>
      <c r="E40" s="265">
        <v>2624588.4179950301</v>
      </c>
      <c r="F40" s="264">
        <v>-26.159215071373598</v>
      </c>
      <c r="G40" s="264">
        <v>14.528087381808801</v>
      </c>
      <c r="H40" s="264">
        <v>-9.7658046473326205</v>
      </c>
      <c r="I40" s="279"/>
      <c r="J40" s="262">
        <v>2432258.7400000002</v>
      </c>
      <c r="K40" s="262">
        <v>2297510.4900000002</v>
      </c>
      <c r="L40" s="262">
        <v>1093610</v>
      </c>
      <c r="M40" s="264">
        <v>-52.4002173326312</v>
      </c>
      <c r="N40" s="264">
        <v>-55.037267128907502</v>
      </c>
      <c r="O40" s="264">
        <v>-31.337779945318999</v>
      </c>
    </row>
    <row r="41" spans="1:15">
      <c r="A41" s="231"/>
      <c r="B41" s="258" t="s">
        <v>346</v>
      </c>
      <c r="C41" s="265">
        <v>266958.699685</v>
      </c>
      <c r="D41" s="265">
        <v>436772.83022</v>
      </c>
      <c r="E41" s="265">
        <v>305924.56844499998</v>
      </c>
      <c r="F41" s="264">
        <v>-29.9579673280256</v>
      </c>
      <c r="G41" s="264">
        <v>14.596216121062</v>
      </c>
      <c r="H41" s="264">
        <v>-1.37431529021138</v>
      </c>
      <c r="I41" s="279"/>
      <c r="J41" s="262">
        <v>824000</v>
      </c>
      <c r="K41" s="262"/>
      <c r="L41" s="262"/>
      <c r="M41" s="264" t="s">
        <v>325</v>
      </c>
      <c r="N41" s="264">
        <v>-100</v>
      </c>
      <c r="O41" s="264">
        <v>0</v>
      </c>
    </row>
    <row r="42" spans="1:15">
      <c r="A42" s="6"/>
      <c r="B42" s="258" t="s">
        <v>360</v>
      </c>
      <c r="C42" s="265">
        <v>56291.237000000001</v>
      </c>
      <c r="D42" s="265">
        <v>136722.88020000001</v>
      </c>
      <c r="E42" s="265">
        <v>93623.304449999996</v>
      </c>
      <c r="F42" s="264">
        <v>-31.523308817773099</v>
      </c>
      <c r="G42" s="264">
        <v>66.319500937596999</v>
      </c>
      <c r="H42" s="264">
        <v>-0.45268011321924401</v>
      </c>
      <c r="I42" s="279"/>
      <c r="J42" s="262">
        <v>36000</v>
      </c>
      <c r="K42" s="262">
        <v>22500</v>
      </c>
      <c r="L42" s="262">
        <v>315550</v>
      </c>
      <c r="M42" s="264" t="s">
        <v>320</v>
      </c>
      <c r="N42" s="264" t="s">
        <v>320</v>
      </c>
      <c r="O42" s="264">
        <v>7.6281524006819899</v>
      </c>
    </row>
    <row r="43" spans="1:15">
      <c r="A43" s="6"/>
      <c r="B43" s="258" t="s">
        <v>355</v>
      </c>
      <c r="C43" s="265">
        <v>380158.56363999902</v>
      </c>
      <c r="D43" s="265">
        <v>494881.38233499997</v>
      </c>
      <c r="E43" s="265">
        <v>456148.01723</v>
      </c>
      <c r="F43" s="264">
        <v>-7.8267977918756797</v>
      </c>
      <c r="G43" s="264">
        <v>19.988883812692801</v>
      </c>
      <c r="H43" s="264">
        <v>-0.40682126902591498</v>
      </c>
      <c r="I43" s="279"/>
      <c r="J43" s="262">
        <v>36570</v>
      </c>
      <c r="K43" s="262"/>
      <c r="L43" s="262">
        <v>51500</v>
      </c>
      <c r="M43" s="264" t="s">
        <v>325</v>
      </c>
      <c r="N43" s="264">
        <v>40.825813508340197</v>
      </c>
      <c r="O43" s="264">
        <v>1.3405557025597081</v>
      </c>
    </row>
    <row r="44" spans="1:15">
      <c r="A44" s="231"/>
      <c r="B44" s="258" t="s">
        <v>361</v>
      </c>
      <c r="C44" s="265">
        <v>47897.482960000001</v>
      </c>
      <c r="D44" s="265">
        <v>139879.171775</v>
      </c>
      <c r="E44" s="265">
        <v>108227.9808</v>
      </c>
      <c r="F44" s="264">
        <v>-22.627522434799701</v>
      </c>
      <c r="G44" s="264">
        <v>125.957553741149</v>
      </c>
      <c r="H44" s="264">
        <v>-0.33243632831088699</v>
      </c>
      <c r="I44" s="279"/>
      <c r="J44" s="262">
        <v>505720.39</v>
      </c>
      <c r="K44" s="262">
        <v>38629.89</v>
      </c>
      <c r="L44" s="262">
        <v>116328.05</v>
      </c>
      <c r="M44" s="264">
        <v>201.134820730786</v>
      </c>
      <c r="N44" s="264">
        <v>-76.997555902383098</v>
      </c>
      <c r="O44" s="264">
        <v>2.0224992517746898</v>
      </c>
    </row>
    <row r="45" spans="1:15">
      <c r="A45" s="6"/>
      <c r="B45" s="258" t="s">
        <v>349</v>
      </c>
      <c r="C45" s="265">
        <v>17993.320650000001</v>
      </c>
      <c r="D45" s="265">
        <v>42136.559399999998</v>
      </c>
      <c r="E45" s="265">
        <v>18562.707149999998</v>
      </c>
      <c r="F45" s="264">
        <v>-55.9463149950492</v>
      </c>
      <c r="G45" s="264">
        <v>3.1644325751511801</v>
      </c>
      <c r="H45" s="264">
        <v>-0.247599052191221</v>
      </c>
      <c r="I45" s="280"/>
      <c r="J45" s="262"/>
      <c r="K45" s="262"/>
      <c r="L45" s="262"/>
      <c r="M45" s="264" t="s">
        <v>325</v>
      </c>
      <c r="N45" s="264" t="s">
        <v>325</v>
      </c>
      <c r="O45" s="264">
        <v>0</v>
      </c>
    </row>
    <row r="46" spans="1:15">
      <c r="A46" s="6"/>
      <c r="B46" s="258" t="s">
        <v>362</v>
      </c>
      <c r="C46" s="265">
        <v>163.51464999999999</v>
      </c>
      <c r="D46" s="265">
        <v>59027.984600000003</v>
      </c>
      <c r="E46" s="265">
        <v>37895.824999999997</v>
      </c>
      <c r="F46" s="264">
        <v>-35.800239061524699</v>
      </c>
      <c r="G46" s="264" t="s">
        <v>320</v>
      </c>
      <c r="H46" s="264">
        <v>-0.221953655780362</v>
      </c>
      <c r="I46" s="280"/>
      <c r="J46" s="262"/>
      <c r="K46" s="262"/>
      <c r="L46" s="262"/>
      <c r="M46" s="264" t="s">
        <v>325</v>
      </c>
      <c r="N46" s="264" t="s">
        <v>325</v>
      </c>
      <c r="O46" s="264">
        <v>0</v>
      </c>
    </row>
    <row r="47" spans="1:15">
      <c r="A47" s="231"/>
      <c r="B47" s="258" t="s">
        <v>359</v>
      </c>
      <c r="C47" s="265">
        <v>21691.258099999999</v>
      </c>
      <c r="D47" s="265">
        <v>48198.5573</v>
      </c>
      <c r="E47" s="265">
        <v>27206.8501</v>
      </c>
      <c r="F47" s="264">
        <v>-43.5525633461233</v>
      </c>
      <c r="G47" s="264">
        <v>25.427718275133</v>
      </c>
      <c r="H47" s="264">
        <v>-0.22047846705222399</v>
      </c>
      <c r="I47" s="279"/>
      <c r="J47" s="262">
        <v>1890</v>
      </c>
      <c r="K47" s="262">
        <v>111675</v>
      </c>
      <c r="L47" s="262">
        <v>6390</v>
      </c>
      <c r="M47" s="264">
        <v>-94.278038952317004</v>
      </c>
      <c r="N47" s="264">
        <v>238.09523809523799</v>
      </c>
      <c r="O47" s="264">
        <v>-2.7405904299805601</v>
      </c>
    </row>
    <row r="48" spans="1:15">
      <c r="A48" s="231"/>
      <c r="B48" s="258" t="s">
        <v>363</v>
      </c>
      <c r="C48" s="265">
        <v>32000.576400000002</v>
      </c>
      <c r="D48" s="265">
        <v>29940.740750000001</v>
      </c>
      <c r="E48" s="265">
        <v>12300.393550000001</v>
      </c>
      <c r="F48" s="264">
        <v>-58.917537636406003</v>
      </c>
      <c r="G48" s="264">
        <v>-61.561962521400098</v>
      </c>
      <c r="H48" s="264">
        <v>-0.18527872325339001</v>
      </c>
      <c r="I48" s="279"/>
      <c r="J48" s="262">
        <v>675000</v>
      </c>
      <c r="K48" s="262">
        <v>3000</v>
      </c>
      <c r="L48" s="262">
        <v>4337</v>
      </c>
      <c r="M48" s="264">
        <v>44.566666666666698</v>
      </c>
      <c r="N48" s="264">
        <v>-99.3574814814815</v>
      </c>
      <c r="O48" s="264">
        <v>3.4802387850918999E-2</v>
      </c>
    </row>
    <row r="49" spans="1:15">
      <c r="A49" s="231"/>
      <c r="B49" s="258" t="s">
        <v>348</v>
      </c>
      <c r="C49" s="265">
        <v>86497.578050000098</v>
      </c>
      <c r="D49" s="265">
        <v>61507.626499999998</v>
      </c>
      <c r="E49" s="265">
        <v>44181.855900000002</v>
      </c>
      <c r="F49" s="264">
        <v>-28.168491593477398</v>
      </c>
      <c r="G49" s="264">
        <v>-48.921279767555298</v>
      </c>
      <c r="H49" s="264">
        <v>-0.18197468676518599</v>
      </c>
      <c r="I49" s="279"/>
      <c r="J49" s="262"/>
      <c r="K49" s="262"/>
      <c r="L49" s="262"/>
      <c r="M49" s="264" t="s">
        <v>325</v>
      </c>
      <c r="N49" s="264" t="s">
        <v>325</v>
      </c>
      <c r="O49" s="264">
        <v>0</v>
      </c>
    </row>
    <row r="50" spans="1:15">
      <c r="A50" s="268"/>
      <c r="B50" s="269" t="s">
        <v>339</v>
      </c>
      <c r="C50" s="273">
        <v>3699896.3767700037</v>
      </c>
      <c r="D50" s="273">
        <v>4517522.087759993</v>
      </c>
      <c r="E50" s="273">
        <v>5225791.6401150059</v>
      </c>
      <c r="F50" s="274">
        <v>15.678275359716221</v>
      </c>
      <c r="G50" s="274">
        <v>41.241567545659308</v>
      </c>
      <c r="H50" s="274">
        <v>7.4390416975232174</v>
      </c>
      <c r="I50" s="281"/>
      <c r="J50" s="273">
        <v>410082.69999999995</v>
      </c>
      <c r="K50" s="273">
        <v>1368375.0399999998</v>
      </c>
      <c r="L50" s="273">
        <v>597516.49000000011</v>
      </c>
      <c r="M50" s="274">
        <v>-56.333865166087783</v>
      </c>
      <c r="N50" s="274">
        <v>45.706339233525384</v>
      </c>
      <c r="O50" s="274">
        <v>-20.065608253774904</v>
      </c>
    </row>
    <row r="51" spans="1:15">
      <c r="A51" s="133" t="s">
        <v>329</v>
      </c>
    </row>
    <row r="52" spans="1:15">
      <c r="A52" s="134" t="s">
        <v>330</v>
      </c>
    </row>
    <row r="53" spans="1:15">
      <c r="A53" s="134" t="s">
        <v>331</v>
      </c>
    </row>
    <row r="54" spans="1:15">
      <c r="A54" s="135" t="s">
        <v>332</v>
      </c>
    </row>
  </sheetData>
  <sheetProtection selectLockedCells="1" selectUnlockedCells="1"/>
  <mergeCells count="13">
    <mergeCell ref="O8:O9"/>
    <mergeCell ref="C9:E9"/>
    <mergeCell ref="J9:L9"/>
    <mergeCell ref="A3:O3"/>
    <mergeCell ref="A7:A9"/>
    <mergeCell ref="B7:B9"/>
    <mergeCell ref="C7:H7"/>
    <mergeCell ref="J7:O7"/>
    <mergeCell ref="F8:F9"/>
    <mergeCell ref="G8:G9"/>
    <mergeCell ref="H8:H9"/>
    <mergeCell ref="M8:M9"/>
    <mergeCell ref="N8:N9"/>
  </mergeCells>
  <conditionalFormatting sqref="A5">
    <cfRule type="duplicateValues" dxfId="18" priority="18"/>
  </conditionalFormatting>
  <conditionalFormatting sqref="A6">
    <cfRule type="duplicateValues" dxfId="17" priority="17"/>
  </conditionalFormatting>
  <conditionalFormatting sqref="A44 A25:D25 A38:D38 A27:A37 A40:A41 A47:A50 A16:A24 A13:B13 C16:D23 A26:B26 A39:B39 C24:E24">
    <cfRule type="duplicateValues" dxfId="16" priority="14"/>
  </conditionalFormatting>
  <conditionalFormatting sqref="A4:D4 B5:D5">
    <cfRule type="duplicateValues" dxfId="15" priority="19"/>
  </conditionalFormatting>
  <conditionalFormatting sqref="B10">
    <cfRule type="duplicateValues" dxfId="14" priority="16"/>
  </conditionalFormatting>
  <conditionalFormatting sqref="C10:D10">
    <cfRule type="duplicateValues" dxfId="13" priority="15"/>
  </conditionalFormatting>
  <conditionalFormatting sqref="C13:D15">
    <cfRule type="duplicateValues" dxfId="12" priority="13"/>
  </conditionalFormatting>
  <conditionalFormatting sqref="C26:D26">
    <cfRule type="duplicateValues" dxfId="11" priority="8"/>
  </conditionalFormatting>
  <conditionalFormatting sqref="C27:D28">
    <cfRule type="duplicateValues" dxfId="10" priority="11"/>
  </conditionalFormatting>
  <conditionalFormatting sqref="C39:D39">
    <cfRule type="duplicateValues" dxfId="9" priority="7"/>
  </conditionalFormatting>
  <conditionalFormatting sqref="C40:D40 C50:E50">
    <cfRule type="duplicateValues" dxfId="8" priority="9"/>
  </conditionalFormatting>
  <conditionalFormatting sqref="C37:E37 C29:D36">
    <cfRule type="duplicateValues" dxfId="7" priority="12"/>
  </conditionalFormatting>
  <conditionalFormatting sqref="C49:E49 C41:D48">
    <cfRule type="duplicateValues" dxfId="6" priority="10"/>
  </conditionalFormatting>
  <conditionalFormatting sqref="J13:K13">
    <cfRule type="duplicateValues" dxfId="5" priority="6"/>
  </conditionalFormatting>
  <conditionalFormatting sqref="J25:K26">
    <cfRule type="duplicateValues" dxfId="4" priority="5"/>
  </conditionalFormatting>
  <conditionalFormatting sqref="J39:K39">
    <cfRule type="duplicateValues" dxfId="3" priority="4"/>
  </conditionalFormatting>
  <conditionalFormatting sqref="J24:L24">
    <cfRule type="duplicateValues" dxfId="2" priority="2"/>
  </conditionalFormatting>
  <conditionalFormatting sqref="J37:L37">
    <cfRule type="duplicateValues" dxfId="1" priority="3"/>
  </conditionalFormatting>
  <conditionalFormatting sqref="J50:L50">
    <cfRule type="duplicateValues" dxfId="0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28B9-0BD5-CF4D-82A0-3350C7EBF288}">
  <dimension ref="A1:I44"/>
  <sheetViews>
    <sheetView showGridLines="0" topLeftCell="A8" zoomScale="157" zoomScaleNormal="87" workbookViewId="0">
      <selection activeCell="A29" sqref="A29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8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">
      <c r="A8" s="184" t="s">
        <v>78</v>
      </c>
      <c r="B8" s="185">
        <v>2</v>
      </c>
      <c r="C8" s="186">
        <f>B8/664</f>
        <v>3.0120481927710845E-3</v>
      </c>
      <c r="D8" s="186">
        <v>2</v>
      </c>
      <c r="E8" s="186">
        <v>2.8368794326241137E-3</v>
      </c>
    </row>
    <row r="9" spans="1:5" s="6" customFormat="1" ht="12">
      <c r="A9" s="184" t="s">
        <v>50</v>
      </c>
      <c r="B9" s="185">
        <v>147</v>
      </c>
      <c r="C9" s="186">
        <f t="shared" ref="C9:C36" si="0">B9/664</f>
        <v>0.2213855421686747</v>
      </c>
      <c r="D9" s="186">
        <v>140</v>
      </c>
      <c r="E9" s="186">
        <v>0.19858156028368795</v>
      </c>
    </row>
    <row r="10" spans="1:5" s="6" customFormat="1" ht="12">
      <c r="A10" s="184" t="s">
        <v>79</v>
      </c>
      <c r="B10" s="185">
        <v>2</v>
      </c>
      <c r="C10" s="186">
        <f t="shared" si="0"/>
        <v>3.0120481927710845E-3</v>
      </c>
      <c r="D10" s="186">
        <v>1</v>
      </c>
      <c r="E10" s="186">
        <v>1.4184397163120568E-3</v>
      </c>
    </row>
    <row r="11" spans="1:5" s="6" customFormat="1" ht="12">
      <c r="A11" s="184" t="s">
        <v>51</v>
      </c>
      <c r="B11" s="185">
        <v>42</v>
      </c>
      <c r="C11" s="186">
        <f t="shared" si="0"/>
        <v>6.3253012048192767E-2</v>
      </c>
      <c r="D11" s="186">
        <v>47</v>
      </c>
      <c r="E11" s="186">
        <v>6.6666666666666666E-2</v>
      </c>
    </row>
    <row r="12" spans="1:5" s="6" customFormat="1" ht="12">
      <c r="A12" s="184" t="s">
        <v>52</v>
      </c>
      <c r="B12" s="185">
        <v>76</v>
      </c>
      <c r="C12" s="186">
        <f t="shared" si="0"/>
        <v>0.1144578313253012</v>
      </c>
      <c r="D12" s="186">
        <v>83</v>
      </c>
      <c r="E12" s="186">
        <v>0.11773049645390071</v>
      </c>
    </row>
    <row r="13" spans="1:5" s="6" customFormat="1" ht="12">
      <c r="A13" s="184" t="s">
        <v>53</v>
      </c>
      <c r="B13" s="185">
        <v>52</v>
      </c>
      <c r="C13" s="186">
        <f t="shared" si="0"/>
        <v>7.8313253012048195E-2</v>
      </c>
      <c r="D13" s="186">
        <v>49</v>
      </c>
      <c r="E13" s="186">
        <v>6.9503546099290783E-2</v>
      </c>
    </row>
    <row r="14" spans="1:5" s="6" customFormat="1" ht="12">
      <c r="A14" s="184" t="s">
        <v>54</v>
      </c>
      <c r="B14" s="185">
        <v>17</v>
      </c>
      <c r="C14" s="186">
        <f t="shared" si="0"/>
        <v>2.5602409638554216E-2</v>
      </c>
      <c r="D14" s="186">
        <v>18</v>
      </c>
      <c r="E14" s="186">
        <v>2.553191489361702E-2</v>
      </c>
    </row>
    <row r="15" spans="1:5" s="6" customFormat="1" ht="12">
      <c r="A15" s="184" t="s">
        <v>55</v>
      </c>
      <c r="B15" s="185">
        <v>12</v>
      </c>
      <c r="C15" s="186">
        <f t="shared" si="0"/>
        <v>1.8072289156626505E-2</v>
      </c>
      <c r="D15" s="186">
        <v>14</v>
      </c>
      <c r="E15" s="186">
        <v>1.9858156028368795E-2</v>
      </c>
    </row>
    <row r="16" spans="1:5" s="6" customFormat="1" ht="12">
      <c r="A16" s="184" t="s">
        <v>65</v>
      </c>
      <c r="B16" s="185">
        <v>11</v>
      </c>
      <c r="C16" s="186">
        <f t="shared" si="0"/>
        <v>1.6566265060240965E-2</v>
      </c>
      <c r="D16" s="186">
        <v>8</v>
      </c>
      <c r="E16" s="186">
        <v>1.1347517730496455E-2</v>
      </c>
    </row>
    <row r="17" spans="1:7" s="6" customFormat="1" ht="12">
      <c r="A17" s="184" t="s">
        <v>66</v>
      </c>
      <c r="B17" s="185">
        <v>15</v>
      </c>
      <c r="C17" s="186">
        <f t="shared" si="0"/>
        <v>2.2590361445783132E-2</v>
      </c>
      <c r="D17" s="186">
        <v>15</v>
      </c>
      <c r="E17" s="186">
        <v>2.1276595744680851E-2</v>
      </c>
    </row>
    <row r="18" spans="1:7" s="6" customFormat="1" ht="12">
      <c r="A18" s="184" t="s">
        <v>67</v>
      </c>
      <c r="B18" s="185">
        <v>13</v>
      </c>
      <c r="C18" s="186">
        <f t="shared" si="0"/>
        <v>1.9578313253012049E-2</v>
      </c>
      <c r="D18" s="186">
        <v>15</v>
      </c>
      <c r="E18" s="186">
        <v>2.1276595744680851E-2</v>
      </c>
    </row>
    <row r="19" spans="1:7" s="6" customFormat="1" ht="12">
      <c r="A19" s="184" t="s">
        <v>68</v>
      </c>
      <c r="B19" s="185">
        <v>8</v>
      </c>
      <c r="C19" s="186">
        <f t="shared" si="0"/>
        <v>1.2048192771084338E-2</v>
      </c>
      <c r="D19" s="186">
        <v>8</v>
      </c>
      <c r="E19" s="186">
        <v>1.1347517730496455E-2</v>
      </c>
    </row>
    <row r="20" spans="1:7" s="6" customFormat="1" ht="12">
      <c r="A20" s="184" t="s">
        <v>69</v>
      </c>
      <c r="B20" s="185">
        <v>12</v>
      </c>
      <c r="C20" s="186">
        <f t="shared" si="0"/>
        <v>1.8072289156626505E-2</v>
      </c>
      <c r="D20" s="186">
        <v>15</v>
      </c>
      <c r="E20" s="186">
        <v>2.1276595744680851E-2</v>
      </c>
    </row>
    <row r="21" spans="1:7" s="6" customFormat="1" ht="12">
      <c r="A21" s="184" t="s">
        <v>56</v>
      </c>
      <c r="B21" s="185">
        <v>39</v>
      </c>
      <c r="C21" s="186">
        <f t="shared" si="0"/>
        <v>5.8734939759036146E-2</v>
      </c>
      <c r="D21" s="186">
        <v>41</v>
      </c>
      <c r="E21" s="186">
        <v>5.8156028368794327E-2</v>
      </c>
    </row>
    <row r="22" spans="1:7" s="6" customFormat="1" ht="12">
      <c r="A22" s="184" t="s">
        <v>80</v>
      </c>
      <c r="B22" s="185">
        <v>0</v>
      </c>
      <c r="C22" s="186">
        <f t="shared" si="0"/>
        <v>0</v>
      </c>
      <c r="D22" s="186">
        <v>1</v>
      </c>
      <c r="E22" s="186">
        <v>1.4184397163120568E-3</v>
      </c>
    </row>
    <row r="23" spans="1:7" s="6" customFormat="1" ht="12">
      <c r="A23" s="184" t="s">
        <v>70</v>
      </c>
      <c r="B23" s="185">
        <v>7</v>
      </c>
      <c r="C23" s="186">
        <f t="shared" si="0"/>
        <v>1.0542168674698794E-2</v>
      </c>
      <c r="D23" s="186">
        <v>4</v>
      </c>
      <c r="E23" s="186">
        <v>5.6737588652482273E-3</v>
      </c>
    </row>
    <row r="24" spans="1:7" s="6" customFormat="1" ht="12">
      <c r="A24" s="184" t="s">
        <v>81</v>
      </c>
      <c r="B24" s="185">
        <v>0</v>
      </c>
      <c r="C24" s="186">
        <f t="shared" si="0"/>
        <v>0</v>
      </c>
      <c r="D24" s="186">
        <v>4</v>
      </c>
      <c r="E24" s="186">
        <v>5.6737588652482273E-3</v>
      </c>
    </row>
    <row r="25" spans="1:7" s="6" customFormat="1" ht="12">
      <c r="A25" s="184" t="s">
        <v>71</v>
      </c>
      <c r="B25" s="185">
        <v>14</v>
      </c>
      <c r="C25" s="186">
        <f t="shared" si="0"/>
        <v>2.1084337349397589E-2</v>
      </c>
      <c r="D25" s="186">
        <v>16</v>
      </c>
      <c r="E25" s="186">
        <v>2.2695035460992909E-2</v>
      </c>
    </row>
    <row r="26" spans="1:7" s="6" customFormat="1" ht="12">
      <c r="A26" s="184" t="s">
        <v>57</v>
      </c>
      <c r="B26" s="185">
        <v>28</v>
      </c>
      <c r="C26" s="186">
        <f t="shared" si="0"/>
        <v>4.2168674698795178E-2</v>
      </c>
      <c r="D26" s="186">
        <v>27</v>
      </c>
      <c r="E26" s="186">
        <v>3.8297872340425532E-2</v>
      </c>
    </row>
    <row r="27" spans="1:7" s="6" customFormat="1" ht="12">
      <c r="A27" s="184" t="s">
        <v>72</v>
      </c>
      <c r="B27" s="185">
        <v>13</v>
      </c>
      <c r="C27" s="186">
        <f t="shared" si="0"/>
        <v>1.9578313253012049E-2</v>
      </c>
      <c r="D27" s="186">
        <v>18</v>
      </c>
      <c r="E27" s="186">
        <v>2.553191489361702E-2</v>
      </c>
    </row>
    <row r="28" spans="1:7" s="6" customFormat="1" ht="12">
      <c r="A28" s="184" t="s">
        <v>73</v>
      </c>
      <c r="B28" s="185">
        <v>9</v>
      </c>
      <c r="C28" s="186">
        <f t="shared" si="0"/>
        <v>1.355421686746988E-2</v>
      </c>
      <c r="D28" s="186">
        <v>16</v>
      </c>
      <c r="E28" s="186">
        <v>2.2695035460992909E-2</v>
      </c>
    </row>
    <row r="29" spans="1:7" s="6" customFormat="1" ht="12">
      <c r="A29" s="184" t="s">
        <v>74</v>
      </c>
      <c r="B29" s="185">
        <v>0</v>
      </c>
      <c r="C29" s="186">
        <f t="shared" si="0"/>
        <v>0</v>
      </c>
      <c r="D29" s="186">
        <v>3</v>
      </c>
      <c r="E29" s="186">
        <v>4.2553191489361703E-3</v>
      </c>
    </row>
    <row r="30" spans="1:7" s="6" customFormat="1" ht="12.75">
      <c r="A30" s="188" t="s">
        <v>75</v>
      </c>
      <c r="B30" s="185">
        <v>5</v>
      </c>
      <c r="C30" s="186">
        <f t="shared" si="0"/>
        <v>7.5301204819277108E-3</v>
      </c>
      <c r="D30" s="186">
        <v>5</v>
      </c>
      <c r="E30" s="186">
        <v>7.0921985815602835E-3</v>
      </c>
    </row>
    <row r="31" spans="1:7" s="6" customFormat="1" ht="12">
      <c r="A31" s="184" t="s">
        <v>76</v>
      </c>
      <c r="B31" s="185">
        <v>17</v>
      </c>
      <c r="C31" s="186">
        <f t="shared" si="0"/>
        <v>2.5602409638554216E-2</v>
      </c>
      <c r="D31" s="186">
        <v>18</v>
      </c>
      <c r="E31" s="186">
        <v>2.553191489361702E-2</v>
      </c>
      <c r="G31" s="350"/>
    </row>
    <row r="32" spans="1:7" s="6" customFormat="1" ht="12">
      <c r="A32" s="184" t="s">
        <v>59</v>
      </c>
      <c r="B32" s="185">
        <v>39</v>
      </c>
      <c r="C32" s="186">
        <f t="shared" si="0"/>
        <v>5.8734939759036146E-2</v>
      </c>
      <c r="D32" s="186">
        <v>34</v>
      </c>
      <c r="E32" s="186">
        <v>4.8226950354609929E-2</v>
      </c>
    </row>
    <row r="33" spans="1:9" s="6" customFormat="1" ht="12.75">
      <c r="A33" s="188" t="s">
        <v>60</v>
      </c>
      <c r="B33" s="185">
        <v>2</v>
      </c>
      <c r="C33" s="186">
        <f t="shared" si="0"/>
        <v>3.0120481927710845E-3</v>
      </c>
      <c r="D33" s="186">
        <v>1</v>
      </c>
      <c r="E33" s="186">
        <v>1.4184397163120568E-3</v>
      </c>
    </row>
    <row r="34" spans="1:9" s="6" customFormat="1" ht="12">
      <c r="A34" s="184" t="s">
        <v>77</v>
      </c>
      <c r="B34" s="185">
        <v>12</v>
      </c>
      <c r="C34" s="186">
        <f t="shared" si="0"/>
        <v>1.8072289156626505E-2</v>
      </c>
      <c r="D34" s="186">
        <v>6</v>
      </c>
      <c r="E34" s="186">
        <v>8.5106382978723406E-3</v>
      </c>
    </row>
    <row r="35" spans="1:9" s="6" customFormat="1" ht="12">
      <c r="A35" s="184" t="s">
        <v>61</v>
      </c>
      <c r="B35" s="185">
        <v>69</v>
      </c>
      <c r="C35" s="186">
        <f t="shared" si="0"/>
        <v>0.10391566265060241</v>
      </c>
      <c r="D35" s="186">
        <v>95</v>
      </c>
      <c r="E35" s="186">
        <v>0.13475177304964539</v>
      </c>
    </row>
    <row r="36" spans="1:9" s="6" customFormat="1" ht="12">
      <c r="A36" s="184" t="s">
        <v>82</v>
      </c>
      <c r="B36" s="185">
        <v>1</v>
      </c>
      <c r="C36" s="186">
        <f t="shared" si="0"/>
        <v>1.5060240963855422E-3</v>
      </c>
      <c r="D36" s="186">
        <v>1</v>
      </c>
      <c r="E36" s="186">
        <v>1.4184397163120568E-3</v>
      </c>
    </row>
    <row r="37" spans="1:9" s="6" customFormat="1" ht="12.75">
      <c r="A37" s="189" t="s">
        <v>62</v>
      </c>
      <c r="B37" s="190">
        <f>SUM(B8:B36)</f>
        <v>664</v>
      </c>
      <c r="C37" s="191">
        <f>SUM(C8:C36)</f>
        <v>0.99999999999999989</v>
      </c>
      <c r="D37" s="190">
        <f>SUM(D8:D36)</f>
        <v>705</v>
      </c>
      <c r="E37" s="191">
        <f>SUM(E8:E36)</f>
        <v>1.0000000000000002</v>
      </c>
    </row>
    <row r="38" spans="1:9" s="6" customFormat="1" ht="12.95"/>
    <row r="39" spans="1:9" s="6" customFormat="1" ht="12.95"/>
    <row r="40" spans="1:9" s="6" customFormat="1" ht="12.95">
      <c r="A40" s="308" t="s">
        <v>63</v>
      </c>
      <c r="B40" s="309"/>
      <c r="C40" s="309"/>
      <c r="D40" s="309"/>
      <c r="E40" s="309"/>
      <c r="F40" s="309"/>
      <c r="G40" s="309"/>
      <c r="H40" s="309"/>
      <c r="I40" s="309"/>
    </row>
    <row r="41" spans="1:9" s="6" customFormat="1" ht="12.95"/>
    <row r="42" spans="1:9" s="6" customFormat="1" ht="12.95"/>
    <row r="43" spans="1:9" s="6" customFormat="1" ht="12.95"/>
    <row r="44" spans="1:9" s="6" customFormat="1" ht="12.95"/>
  </sheetData>
  <sheetProtection selectLockedCells="1" selectUnlockedCells="1"/>
  <mergeCells count="4">
    <mergeCell ref="A3:E3"/>
    <mergeCell ref="A4:E4"/>
    <mergeCell ref="A5:E5"/>
    <mergeCell ref="A40:I40"/>
  </mergeCells>
  <conditionalFormatting sqref="A4:C4">
    <cfRule type="duplicateValues" dxfId="70" priority="2"/>
  </conditionalFormatting>
  <conditionalFormatting sqref="A5:C5">
    <cfRule type="duplicateValues" dxfId="6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9C3C-7580-004A-941B-AC4083924BC8}">
  <dimension ref="A1:I23"/>
  <sheetViews>
    <sheetView showGridLines="0" topLeftCell="A3" zoomScale="87" zoomScaleNormal="87" workbookViewId="0">
      <selection activeCell="A13" sqref="A13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9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95">
      <c r="A8" s="192" t="s">
        <v>50</v>
      </c>
      <c r="B8" s="170">
        <v>8</v>
      </c>
      <c r="C8" s="193">
        <v>0.53333333333333333</v>
      </c>
      <c r="D8" s="170">
        <v>8</v>
      </c>
      <c r="E8" s="193">
        <f>D8/14</f>
        <v>0.5714285714285714</v>
      </c>
    </row>
    <row r="9" spans="1:5" s="6" customFormat="1" ht="12.95">
      <c r="A9" s="192" t="s">
        <v>52</v>
      </c>
      <c r="B9" s="170">
        <v>1</v>
      </c>
      <c r="C9" s="193">
        <v>6.6666666666666666E-2</v>
      </c>
      <c r="D9" s="170">
        <v>1</v>
      </c>
      <c r="E9" s="193">
        <f t="shared" ref="E9:E15" si="0">D9/14</f>
        <v>7.1428571428571425E-2</v>
      </c>
    </row>
    <row r="10" spans="1:5" s="6" customFormat="1" ht="12.95">
      <c r="A10" s="192" t="s">
        <v>56</v>
      </c>
      <c r="B10" s="170">
        <v>1</v>
      </c>
      <c r="C10" s="193">
        <v>6.6666666666666666E-2</v>
      </c>
      <c r="D10" s="170">
        <v>1</v>
      </c>
      <c r="E10" s="193">
        <f t="shared" si="0"/>
        <v>7.1428571428571425E-2</v>
      </c>
    </row>
    <row r="11" spans="1:5" s="6" customFormat="1" ht="12.95">
      <c r="A11" s="192" t="s">
        <v>57</v>
      </c>
      <c r="B11" s="170">
        <v>1</v>
      </c>
      <c r="C11" s="193">
        <v>6.6666666666666666E-2</v>
      </c>
      <c r="D11" s="170">
        <v>0</v>
      </c>
      <c r="E11" s="193">
        <f t="shared" si="0"/>
        <v>0</v>
      </c>
    </row>
    <row r="12" spans="1:5" s="6" customFormat="1" ht="12.95">
      <c r="A12" s="192" t="s">
        <v>72</v>
      </c>
      <c r="B12" s="170">
        <v>1</v>
      </c>
      <c r="C12" s="193">
        <v>6.6666666666666666E-2</v>
      </c>
      <c r="D12" s="170">
        <v>1</v>
      </c>
      <c r="E12" s="193">
        <f t="shared" si="0"/>
        <v>7.1428571428571425E-2</v>
      </c>
    </row>
    <row r="13" spans="1:5" s="6" customFormat="1" ht="12.95">
      <c r="A13" s="192" t="s">
        <v>73</v>
      </c>
      <c r="B13" s="170">
        <v>1</v>
      </c>
      <c r="C13" s="193">
        <v>6.6666666666666666E-2</v>
      </c>
      <c r="D13" s="170">
        <v>1</v>
      </c>
      <c r="E13" s="193">
        <f t="shared" si="0"/>
        <v>7.1428571428571425E-2</v>
      </c>
    </row>
    <row r="14" spans="1:5" s="6" customFormat="1" ht="12">
      <c r="A14" s="192" t="s">
        <v>58</v>
      </c>
      <c r="B14" s="170">
        <v>1</v>
      </c>
      <c r="C14" s="193">
        <v>6.6666666666666666E-2</v>
      </c>
      <c r="D14" s="170">
        <v>1</v>
      </c>
      <c r="E14" s="193">
        <f t="shared" si="0"/>
        <v>7.1428571428571425E-2</v>
      </c>
    </row>
    <row r="15" spans="1:5" s="6" customFormat="1" ht="12.95">
      <c r="A15" s="192" t="s">
        <v>61</v>
      </c>
      <c r="B15" s="170">
        <v>1</v>
      </c>
      <c r="C15" s="193">
        <v>6.6666666666666666E-2</v>
      </c>
      <c r="D15" s="170">
        <v>1</v>
      </c>
      <c r="E15" s="193">
        <f t="shared" si="0"/>
        <v>7.1428571428571425E-2</v>
      </c>
    </row>
    <row r="16" spans="1:5" s="6" customFormat="1" ht="12.95">
      <c r="A16" s="194" t="s">
        <v>62</v>
      </c>
      <c r="B16" s="195">
        <f>SUM(B8:B15)</f>
        <v>15</v>
      </c>
      <c r="C16" s="196">
        <f>SUM(C8:C15)</f>
        <v>0.99999999999999989</v>
      </c>
      <c r="D16" s="195">
        <f>SUM(D8:D15)</f>
        <v>14</v>
      </c>
      <c r="E16" s="196">
        <f>SUM(E8:E15)</f>
        <v>0.99999999999999978</v>
      </c>
    </row>
    <row r="17" spans="1:9" s="6" customFormat="1" ht="12.95"/>
    <row r="18" spans="1:9" s="6" customFormat="1" ht="12.95"/>
    <row r="19" spans="1:9" s="6" customFormat="1" ht="12.95">
      <c r="A19" s="308" t="s">
        <v>63</v>
      </c>
      <c r="B19" s="309"/>
      <c r="C19" s="309"/>
      <c r="D19" s="309"/>
      <c r="E19" s="309"/>
      <c r="F19" s="309"/>
      <c r="G19" s="309"/>
      <c r="H19" s="309"/>
      <c r="I19" s="309"/>
    </row>
    <row r="20" spans="1:9" s="6" customFormat="1" ht="12.95"/>
    <row r="21" spans="1:9" s="6" customFormat="1" ht="12.95"/>
    <row r="22" spans="1:9" s="6" customFormat="1" ht="12.95"/>
    <row r="23" spans="1:9" s="6" customFormat="1" ht="12.95"/>
  </sheetData>
  <sheetProtection selectLockedCells="1" selectUnlockedCells="1"/>
  <mergeCells count="4">
    <mergeCell ref="A3:E3"/>
    <mergeCell ref="A4:E4"/>
    <mergeCell ref="A5:E5"/>
    <mergeCell ref="A19:I19"/>
  </mergeCells>
  <conditionalFormatting sqref="A4:C4">
    <cfRule type="duplicateValues" dxfId="68" priority="2"/>
  </conditionalFormatting>
  <conditionalFormatting sqref="A5:C5">
    <cfRule type="duplicateValues" dxfId="67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6962-771F-454D-85AD-6358D87F28EA}">
  <dimension ref="A1:I32"/>
  <sheetViews>
    <sheetView showGridLines="0" topLeftCell="A5" zoomScale="87" zoomScaleNormal="87" workbookViewId="0">
      <selection activeCell="E17" sqref="E17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10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1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">
      <c r="A8" s="192" t="s">
        <v>83</v>
      </c>
      <c r="B8" s="10">
        <v>6</v>
      </c>
      <c r="C8" s="172">
        <v>0.11538461538461539</v>
      </c>
      <c r="D8" s="10">
        <v>5</v>
      </c>
      <c r="E8" s="172">
        <f>D8/74</f>
        <v>6.7567567567567571E-2</v>
      </c>
    </row>
    <row r="9" spans="1:5" s="6" customFormat="1" ht="12">
      <c r="A9" s="192" t="s">
        <v>84</v>
      </c>
      <c r="B9" s="10">
        <v>19</v>
      </c>
      <c r="C9" s="172">
        <v>0.17307692307692307</v>
      </c>
      <c r="D9" s="10">
        <v>19</v>
      </c>
      <c r="E9" s="172">
        <f t="shared" ref="E9:E25" si="0">D9/74</f>
        <v>0.25675675675675674</v>
      </c>
    </row>
    <row r="10" spans="1:5" s="6" customFormat="1" ht="12">
      <c r="A10" s="192" t="s">
        <v>85</v>
      </c>
      <c r="B10" s="10">
        <v>12</v>
      </c>
      <c r="C10" s="172">
        <v>0.15384615384615385</v>
      </c>
      <c r="D10" s="10">
        <v>15</v>
      </c>
      <c r="E10" s="172">
        <f t="shared" si="0"/>
        <v>0.20270270270270271</v>
      </c>
    </row>
    <row r="11" spans="1:5" s="6" customFormat="1" ht="12">
      <c r="A11" s="192" t="s">
        <v>86</v>
      </c>
      <c r="B11" s="10">
        <v>2</v>
      </c>
      <c r="C11" s="172">
        <v>3.8461538461538464E-2</v>
      </c>
      <c r="D11" s="10">
        <v>2</v>
      </c>
      <c r="E11" s="172">
        <f t="shared" si="0"/>
        <v>2.7027027027027029E-2</v>
      </c>
    </row>
    <row r="12" spans="1:5" s="6" customFormat="1" ht="12">
      <c r="A12" s="192" t="s">
        <v>87</v>
      </c>
      <c r="B12" s="10">
        <v>4</v>
      </c>
      <c r="C12" s="172">
        <v>7.6923076923076927E-2</v>
      </c>
      <c r="D12" s="10">
        <v>5</v>
      </c>
      <c r="E12" s="172">
        <f t="shared" si="0"/>
        <v>6.7567567567567571E-2</v>
      </c>
    </row>
    <row r="13" spans="1:5" s="6" customFormat="1" ht="12">
      <c r="A13" s="192" t="s">
        <v>88</v>
      </c>
      <c r="B13" s="10">
        <v>1</v>
      </c>
      <c r="C13" s="172">
        <v>1.9230769230769232E-2</v>
      </c>
      <c r="D13" s="10">
        <v>1</v>
      </c>
      <c r="E13" s="172">
        <f t="shared" si="0"/>
        <v>1.3513513513513514E-2</v>
      </c>
    </row>
    <row r="14" spans="1:5" s="6" customFormat="1" ht="12">
      <c r="A14" s="192" t="s">
        <v>89</v>
      </c>
      <c r="B14" s="10">
        <v>1</v>
      </c>
      <c r="C14" s="172">
        <v>1.9230769230769232E-2</v>
      </c>
      <c r="D14" s="10">
        <v>0</v>
      </c>
      <c r="E14" s="172">
        <f t="shared" si="0"/>
        <v>0</v>
      </c>
    </row>
    <row r="15" spans="1:5" s="6" customFormat="1" ht="12">
      <c r="A15" s="192" t="s">
        <v>90</v>
      </c>
      <c r="B15" s="10">
        <v>1</v>
      </c>
      <c r="C15" s="172">
        <v>1.9230769230769232E-2</v>
      </c>
      <c r="D15" s="10">
        <v>2</v>
      </c>
      <c r="E15" s="172">
        <f t="shared" si="0"/>
        <v>2.7027027027027029E-2</v>
      </c>
    </row>
    <row r="16" spans="1:5" s="6" customFormat="1" ht="12">
      <c r="A16" s="192" t="s">
        <v>91</v>
      </c>
      <c r="B16" s="10">
        <v>10</v>
      </c>
      <c r="C16" s="172">
        <v>0.17307692307692307</v>
      </c>
      <c r="D16" s="10">
        <v>11</v>
      </c>
      <c r="E16" s="172">
        <f t="shared" si="0"/>
        <v>0.14864864864864866</v>
      </c>
    </row>
    <row r="17" spans="1:9" s="6" customFormat="1" ht="12">
      <c r="A17" s="192" t="s">
        <v>92</v>
      </c>
      <c r="B17" s="10">
        <v>0</v>
      </c>
      <c r="C17" s="10">
        <v>0</v>
      </c>
      <c r="D17" s="10">
        <v>1</v>
      </c>
      <c r="E17" s="172">
        <f t="shared" si="0"/>
        <v>1.3513513513513514E-2</v>
      </c>
    </row>
    <row r="18" spans="1:9" s="6" customFormat="1" ht="12">
      <c r="A18" s="192" t="s">
        <v>93</v>
      </c>
      <c r="B18" s="10">
        <v>0</v>
      </c>
      <c r="C18" s="10">
        <v>0</v>
      </c>
      <c r="D18" s="10">
        <v>1</v>
      </c>
      <c r="E18" s="172">
        <f t="shared" si="0"/>
        <v>1.3513513513513514E-2</v>
      </c>
    </row>
    <row r="19" spans="1:9" s="6" customFormat="1" ht="12">
      <c r="A19" s="192" t="s">
        <v>94</v>
      </c>
      <c r="B19" s="10">
        <v>3</v>
      </c>
      <c r="C19" s="172">
        <v>3.8461538461538464E-2</v>
      </c>
      <c r="D19" s="10">
        <v>3</v>
      </c>
      <c r="E19" s="172">
        <f t="shared" si="0"/>
        <v>4.0540540540540543E-2</v>
      </c>
    </row>
    <row r="20" spans="1:9" s="6" customFormat="1" ht="12">
      <c r="A20" s="192" t="s">
        <v>95</v>
      </c>
      <c r="B20" s="10">
        <v>1</v>
      </c>
      <c r="C20" s="172">
        <v>1.9230769230769232E-2</v>
      </c>
      <c r="D20" s="10">
        <v>2</v>
      </c>
      <c r="E20" s="172">
        <f t="shared" si="0"/>
        <v>2.7027027027027029E-2</v>
      </c>
    </row>
    <row r="21" spans="1:9" s="6" customFormat="1" ht="12">
      <c r="A21" s="192" t="s">
        <v>96</v>
      </c>
      <c r="B21" s="10">
        <v>1</v>
      </c>
      <c r="C21" s="172">
        <v>1.9230769230769232E-2</v>
      </c>
      <c r="D21" s="10">
        <v>1</v>
      </c>
      <c r="E21" s="172">
        <f t="shared" si="0"/>
        <v>1.3513513513513514E-2</v>
      </c>
    </row>
    <row r="22" spans="1:9" s="6" customFormat="1" ht="12">
      <c r="A22" s="192" t="s">
        <v>97</v>
      </c>
      <c r="B22" s="10">
        <v>2</v>
      </c>
      <c r="C22" s="172">
        <v>3.8461538461538464E-2</v>
      </c>
      <c r="D22" s="10">
        <v>2</v>
      </c>
      <c r="E22" s="172">
        <f t="shared" si="0"/>
        <v>2.7027027027027029E-2</v>
      </c>
    </row>
    <row r="23" spans="1:9" s="6" customFormat="1" ht="12">
      <c r="A23" s="192" t="s">
        <v>98</v>
      </c>
      <c r="B23" s="10">
        <v>1</v>
      </c>
      <c r="C23" s="172">
        <v>1.9230769230769232E-2</v>
      </c>
      <c r="D23" s="10">
        <v>0</v>
      </c>
      <c r="E23" s="172">
        <f t="shared" si="0"/>
        <v>0</v>
      </c>
    </row>
    <row r="24" spans="1:9" s="6" customFormat="1" ht="12">
      <c r="A24" s="192" t="s">
        <v>99</v>
      </c>
      <c r="B24" s="10">
        <v>1</v>
      </c>
      <c r="C24" s="172">
        <v>0</v>
      </c>
      <c r="D24" s="10">
        <v>2</v>
      </c>
      <c r="E24" s="172">
        <f t="shared" si="0"/>
        <v>2.7027027027027029E-2</v>
      </c>
    </row>
    <row r="25" spans="1:9" s="6" customFormat="1" ht="12">
      <c r="A25" s="192" t="s">
        <v>100</v>
      </c>
      <c r="B25" s="10">
        <v>7</v>
      </c>
      <c r="C25" s="172">
        <v>7.6923076923076927E-2</v>
      </c>
      <c r="D25" s="10">
        <v>5</v>
      </c>
      <c r="E25" s="172">
        <f t="shared" si="0"/>
        <v>6.7567567567567571E-2</v>
      </c>
    </row>
    <row r="26" spans="1:9" s="6" customFormat="1" ht="12.95">
      <c r="A26" s="197" t="s">
        <v>62</v>
      </c>
      <c r="B26" s="198">
        <f>SUM(B8:B25)</f>
        <v>72</v>
      </c>
      <c r="C26" s="199">
        <f>SUM(C8:C25)</f>
        <v>1.0000000000000002</v>
      </c>
      <c r="D26" s="26">
        <f>SUM(D8:D25)</f>
        <v>77</v>
      </c>
      <c r="E26" s="199">
        <f>SUM(E8:E25)</f>
        <v>1.0405405405405406</v>
      </c>
    </row>
    <row r="27" spans="1:9" s="6" customFormat="1" ht="12.95"/>
    <row r="28" spans="1:9" s="6" customFormat="1" ht="12.95">
      <c r="A28" s="308" t="s">
        <v>63</v>
      </c>
      <c r="B28" s="309"/>
      <c r="C28" s="309"/>
      <c r="D28" s="309"/>
      <c r="E28" s="309"/>
      <c r="F28" s="309"/>
      <c r="G28" s="309"/>
      <c r="H28" s="309"/>
      <c r="I28" s="309"/>
    </row>
    <row r="29" spans="1:9" s="6" customFormat="1" ht="12.95"/>
    <row r="30" spans="1:9" s="6" customFormat="1" ht="12.95"/>
    <row r="31" spans="1:9" s="6" customFormat="1" ht="12.95"/>
    <row r="32" spans="1:9" s="6" customFormat="1" ht="12.95"/>
  </sheetData>
  <sheetProtection selectLockedCells="1" selectUnlockedCells="1"/>
  <mergeCells count="4">
    <mergeCell ref="A3:E3"/>
    <mergeCell ref="A4:E4"/>
    <mergeCell ref="A5:E5"/>
    <mergeCell ref="A28:I28"/>
  </mergeCells>
  <conditionalFormatting sqref="A4:C4">
    <cfRule type="duplicateValues" dxfId="66" priority="2"/>
  </conditionalFormatting>
  <conditionalFormatting sqref="A5:C5">
    <cfRule type="duplicateValues" dxfId="65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3310-B000-D54E-B12C-A6A3A2D47599}">
  <dimension ref="A1:I26"/>
  <sheetViews>
    <sheetView showGridLines="0" topLeftCell="A3" zoomScale="87" zoomScaleNormal="87" workbookViewId="0">
      <selection activeCell="B13" sqref="B13"/>
    </sheetView>
  </sheetViews>
  <sheetFormatPr defaultColWidth="11.42578125" defaultRowHeight="15"/>
  <cols>
    <col min="1" max="1" width="30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11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4.1">
      <c r="A8" s="200" t="s">
        <v>50</v>
      </c>
      <c r="B8" s="201">
        <v>8</v>
      </c>
      <c r="C8" s="202">
        <v>0.22222222222222221</v>
      </c>
      <c r="D8" s="10">
        <v>9</v>
      </c>
      <c r="E8" s="172">
        <f>D8/43</f>
        <v>0.20930232558139536</v>
      </c>
    </row>
    <row r="9" spans="1:5" s="6" customFormat="1" ht="14.1">
      <c r="A9" s="200" t="s">
        <v>51</v>
      </c>
      <c r="B9" s="201">
        <v>2</v>
      </c>
      <c r="C9" s="202">
        <v>5.5555555555555552E-2</v>
      </c>
      <c r="D9" s="10">
        <v>6</v>
      </c>
      <c r="E9" s="172">
        <f t="shared" ref="E9:E18" si="0">D9/43</f>
        <v>0.13953488372093023</v>
      </c>
    </row>
    <row r="10" spans="1:5" s="6" customFormat="1" ht="12.75">
      <c r="A10" s="200" t="s">
        <v>52</v>
      </c>
      <c r="B10" s="201">
        <v>11</v>
      </c>
      <c r="C10" s="202">
        <v>0.30555555555555558</v>
      </c>
      <c r="D10" s="10">
        <v>13</v>
      </c>
      <c r="E10" s="172">
        <f t="shared" si="0"/>
        <v>0.30232558139534882</v>
      </c>
    </row>
    <row r="11" spans="1:5" s="6" customFormat="1" ht="12.75">
      <c r="A11" s="200" t="s">
        <v>55</v>
      </c>
      <c r="B11" s="201">
        <v>1</v>
      </c>
      <c r="C11" s="202">
        <v>2.7777777777777776E-2</v>
      </c>
      <c r="D11" s="10">
        <v>1</v>
      </c>
      <c r="E11" s="172">
        <f t="shared" si="0"/>
        <v>2.3255813953488372E-2</v>
      </c>
    </row>
    <row r="12" spans="1:5" s="6" customFormat="1" ht="12.75">
      <c r="A12" s="200" t="s">
        <v>66</v>
      </c>
      <c r="B12" s="201">
        <v>1</v>
      </c>
      <c r="C12" s="202">
        <v>2.7777777777777776E-2</v>
      </c>
      <c r="D12" s="10">
        <v>1</v>
      </c>
      <c r="E12" s="172">
        <f t="shared" si="0"/>
        <v>2.3255813953488372E-2</v>
      </c>
    </row>
    <row r="13" spans="1:5" s="6" customFormat="1" ht="12.75">
      <c r="A13" s="200" t="s">
        <v>56</v>
      </c>
      <c r="B13" s="201">
        <v>4</v>
      </c>
      <c r="C13" s="202">
        <v>0.1111111111111111</v>
      </c>
      <c r="D13" s="10">
        <v>4</v>
      </c>
      <c r="E13" s="172">
        <f t="shared" si="0"/>
        <v>9.3023255813953487E-2</v>
      </c>
    </row>
    <row r="14" spans="1:5" s="6" customFormat="1" ht="12.75">
      <c r="A14" s="200" t="s">
        <v>57</v>
      </c>
      <c r="B14" s="201">
        <v>1</v>
      </c>
      <c r="C14" s="202">
        <v>2.7777777777777776E-2</v>
      </c>
      <c r="D14" s="10">
        <v>2</v>
      </c>
      <c r="E14" s="172">
        <f t="shared" si="0"/>
        <v>4.6511627906976744E-2</v>
      </c>
    </row>
    <row r="15" spans="1:5" s="6" customFormat="1" ht="12.75">
      <c r="A15" s="200" t="s">
        <v>72</v>
      </c>
      <c r="B15" s="201">
        <v>1</v>
      </c>
      <c r="C15" s="202">
        <v>2.7777777777777776E-2</v>
      </c>
      <c r="D15" s="10">
        <v>0</v>
      </c>
      <c r="E15" s="172">
        <f t="shared" si="0"/>
        <v>0</v>
      </c>
    </row>
    <row r="16" spans="1:5" s="6" customFormat="1" ht="12.75">
      <c r="A16" s="200" t="s">
        <v>73</v>
      </c>
      <c r="B16" s="201">
        <v>2</v>
      </c>
      <c r="C16" s="202">
        <v>5.5555555555555552E-2</v>
      </c>
      <c r="D16" s="10">
        <v>1</v>
      </c>
      <c r="E16" s="172">
        <f t="shared" si="0"/>
        <v>2.3255813953488372E-2</v>
      </c>
    </row>
    <row r="17" spans="1:9" s="6" customFormat="1" ht="12.75">
      <c r="A17" s="200" t="s">
        <v>58</v>
      </c>
      <c r="B17" s="201">
        <v>3</v>
      </c>
      <c r="C17" s="202">
        <v>8.3333333333333329E-2</v>
      </c>
      <c r="D17" s="10">
        <v>3</v>
      </c>
      <c r="E17" s="172">
        <f t="shared" si="0"/>
        <v>6.9767441860465115E-2</v>
      </c>
    </row>
    <row r="18" spans="1:9" s="6" customFormat="1" ht="12.75">
      <c r="A18" s="200" t="s">
        <v>61</v>
      </c>
      <c r="B18" s="201">
        <v>2</v>
      </c>
      <c r="C18" s="202">
        <v>5.5555555555555552E-2</v>
      </c>
      <c r="D18" s="10">
        <v>3</v>
      </c>
      <c r="E18" s="172">
        <f t="shared" si="0"/>
        <v>6.9767441860465115E-2</v>
      </c>
    </row>
    <row r="19" spans="1:9" s="6" customFormat="1" ht="12.95">
      <c r="A19" s="181" t="s">
        <v>62</v>
      </c>
      <c r="B19" s="190">
        <f>SUM(B8:B18)</f>
        <v>36</v>
      </c>
      <c r="C19" s="203">
        <f>SUM(C8:C18)</f>
        <v>1</v>
      </c>
      <c r="D19" s="190">
        <f>SUM(D8:D18)</f>
        <v>43</v>
      </c>
      <c r="E19" s="203">
        <f>SUM(E8:E18)</f>
        <v>1</v>
      </c>
    </row>
    <row r="20" spans="1:9" s="6" customFormat="1" ht="12.95"/>
    <row r="21" spans="1:9" s="6" customFormat="1" ht="12.95"/>
    <row r="22" spans="1:9" s="6" customFormat="1" ht="12.95">
      <c r="A22" s="308" t="s">
        <v>63</v>
      </c>
      <c r="B22" s="309"/>
      <c r="C22" s="309"/>
      <c r="D22" s="309"/>
      <c r="E22" s="309"/>
      <c r="F22" s="309"/>
      <c r="G22" s="309"/>
      <c r="H22" s="309"/>
      <c r="I22" s="309"/>
    </row>
    <row r="23" spans="1:9" s="6" customFormat="1" ht="12.95"/>
    <row r="24" spans="1:9" s="6" customFormat="1" ht="12.95"/>
    <row r="25" spans="1:9" s="6" customFormat="1" ht="12.95"/>
    <row r="26" spans="1:9" s="6" customFormat="1" ht="12.95"/>
  </sheetData>
  <sheetProtection selectLockedCells="1" selectUnlockedCells="1"/>
  <mergeCells count="4">
    <mergeCell ref="A3:E3"/>
    <mergeCell ref="A4:E4"/>
    <mergeCell ref="A5:E5"/>
    <mergeCell ref="A22:I22"/>
  </mergeCells>
  <conditionalFormatting sqref="A4:C4">
    <cfRule type="duplicateValues" dxfId="64" priority="2"/>
  </conditionalFormatting>
  <conditionalFormatting sqref="A5:C5">
    <cfRule type="duplicateValues" dxfId="63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68896-A0BC-634D-ABD8-E404F6099A96}">
  <dimension ref="A1:I36"/>
  <sheetViews>
    <sheetView showGridLines="0" topLeftCell="A7" zoomScale="129" zoomScaleNormal="87" workbookViewId="0">
      <selection activeCell="C28" sqref="C28"/>
    </sheetView>
  </sheetViews>
  <sheetFormatPr defaultColWidth="11.42578125" defaultRowHeight="15"/>
  <cols>
    <col min="1" max="1" width="20.42578125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>
      <c r="A1" s="201"/>
    </row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101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2.75">
      <c r="A8" s="204" t="s">
        <v>50</v>
      </c>
      <c r="B8" s="201">
        <v>20</v>
      </c>
      <c r="C8" s="172">
        <v>0.18518518518518517</v>
      </c>
      <c r="D8" s="201">
        <v>20</v>
      </c>
      <c r="E8" s="172">
        <f>D8/123</f>
        <v>0.16260162601626016</v>
      </c>
    </row>
    <row r="9" spans="1:5" s="6" customFormat="1" ht="12.75">
      <c r="A9" s="204" t="s">
        <v>51</v>
      </c>
      <c r="B9" s="201">
        <v>12</v>
      </c>
      <c r="C9" s="172">
        <v>0.1111111111111111</v>
      </c>
      <c r="D9" s="201">
        <v>16</v>
      </c>
      <c r="E9" s="172">
        <f t="shared" ref="E9:E28" si="0">D9/123</f>
        <v>0.13008130081300814</v>
      </c>
    </row>
    <row r="10" spans="1:5" s="6" customFormat="1" ht="12.75">
      <c r="A10" s="204" t="s">
        <v>52</v>
      </c>
      <c r="B10" s="201">
        <v>13</v>
      </c>
      <c r="C10" s="172">
        <v>0.12037037037037036</v>
      </c>
      <c r="D10" s="201">
        <v>16</v>
      </c>
      <c r="E10" s="172">
        <f t="shared" si="0"/>
        <v>0.13008130081300814</v>
      </c>
    </row>
    <row r="11" spans="1:5" s="6" customFormat="1" ht="12.75">
      <c r="A11" s="204" t="s">
        <v>53</v>
      </c>
      <c r="B11" s="201">
        <v>4</v>
      </c>
      <c r="C11" s="172">
        <v>3.7037037037037035E-2</v>
      </c>
      <c r="D11" s="201">
        <v>4</v>
      </c>
      <c r="E11" s="172">
        <f t="shared" si="0"/>
        <v>3.2520325203252036E-2</v>
      </c>
    </row>
    <row r="12" spans="1:5" s="6" customFormat="1" ht="12.75">
      <c r="A12" s="204" t="s">
        <v>55</v>
      </c>
      <c r="B12" s="201">
        <v>1</v>
      </c>
      <c r="C12" s="172">
        <v>9.2592592592592587E-3</v>
      </c>
      <c r="D12" s="201">
        <v>1</v>
      </c>
      <c r="E12" s="172">
        <f t="shared" si="0"/>
        <v>8.130081300813009E-3</v>
      </c>
    </row>
    <row r="13" spans="1:5" s="6" customFormat="1" ht="12.75">
      <c r="A13" s="204" t="s">
        <v>64</v>
      </c>
      <c r="B13" s="201">
        <v>2</v>
      </c>
      <c r="C13" s="172">
        <v>1.8518518518518517E-2</v>
      </c>
      <c r="D13" s="201">
        <v>2</v>
      </c>
      <c r="E13" s="172">
        <f t="shared" si="0"/>
        <v>1.6260162601626018E-2</v>
      </c>
    </row>
    <row r="14" spans="1:5" s="6" customFormat="1" ht="12.75">
      <c r="A14" s="204" t="s">
        <v>66</v>
      </c>
      <c r="B14" s="201">
        <v>3</v>
      </c>
      <c r="C14" s="172">
        <v>2.7777777777777776E-2</v>
      </c>
      <c r="D14" s="201">
        <v>2</v>
      </c>
      <c r="E14" s="172">
        <f t="shared" si="0"/>
        <v>1.6260162601626018E-2</v>
      </c>
    </row>
    <row r="15" spans="1:5" s="6" customFormat="1" ht="12.75">
      <c r="A15" s="204" t="s">
        <v>67</v>
      </c>
      <c r="B15" s="201">
        <v>3</v>
      </c>
      <c r="C15" s="172">
        <v>2.7777777777777776E-2</v>
      </c>
      <c r="D15" s="201">
        <v>3</v>
      </c>
      <c r="E15" s="172">
        <f t="shared" si="0"/>
        <v>2.4390243902439025E-2</v>
      </c>
    </row>
    <row r="16" spans="1:5" s="6" customFormat="1" ht="12.75">
      <c r="A16" s="204" t="s">
        <v>68</v>
      </c>
      <c r="B16" s="201">
        <v>1</v>
      </c>
      <c r="C16" s="172">
        <v>9.2592592592592587E-3</v>
      </c>
      <c r="D16" s="201">
        <v>1</v>
      </c>
      <c r="E16" s="172">
        <f t="shared" si="0"/>
        <v>8.130081300813009E-3</v>
      </c>
    </row>
    <row r="17" spans="1:9" s="6" customFormat="1" ht="12.75">
      <c r="A17" s="204" t="s">
        <v>69</v>
      </c>
      <c r="B17" s="201">
        <v>1</v>
      </c>
      <c r="C17" s="172">
        <v>9.2592592592592587E-3</v>
      </c>
      <c r="D17" s="201">
        <v>2</v>
      </c>
      <c r="E17" s="172">
        <f t="shared" si="0"/>
        <v>1.6260162601626018E-2</v>
      </c>
    </row>
    <row r="18" spans="1:9" s="6" customFormat="1" ht="12.75">
      <c r="A18" s="204" t="s">
        <v>56</v>
      </c>
      <c r="B18" s="201">
        <v>8</v>
      </c>
      <c r="C18" s="172">
        <v>7.407407407407407E-2</v>
      </c>
      <c r="D18" s="201">
        <v>9</v>
      </c>
      <c r="E18" s="172">
        <f t="shared" si="0"/>
        <v>7.3170731707317069E-2</v>
      </c>
    </row>
    <row r="19" spans="1:9" s="6" customFormat="1" ht="12.75">
      <c r="A19" s="204" t="s">
        <v>81</v>
      </c>
      <c r="B19" s="201">
        <v>2</v>
      </c>
      <c r="C19" s="172">
        <v>1.8518518518518517E-2</v>
      </c>
      <c r="D19" s="201">
        <v>2</v>
      </c>
      <c r="E19" s="172">
        <f t="shared" si="0"/>
        <v>1.6260162601626018E-2</v>
      </c>
    </row>
    <row r="20" spans="1:9" s="6" customFormat="1" ht="12.75">
      <c r="A20" s="204" t="s">
        <v>71</v>
      </c>
      <c r="B20" s="201">
        <v>5</v>
      </c>
      <c r="C20" s="172">
        <v>4.6296296296296294E-2</v>
      </c>
      <c r="D20" s="201">
        <v>6</v>
      </c>
      <c r="E20" s="172">
        <f t="shared" si="0"/>
        <v>4.878048780487805E-2</v>
      </c>
    </row>
    <row r="21" spans="1:9" s="6" customFormat="1" ht="12.75">
      <c r="A21" s="204" t="s">
        <v>57</v>
      </c>
      <c r="B21" s="201">
        <v>1</v>
      </c>
      <c r="C21" s="172">
        <v>9.2592592592592587E-3</v>
      </c>
      <c r="D21" s="201">
        <v>2</v>
      </c>
      <c r="E21" s="172">
        <f t="shared" si="0"/>
        <v>1.6260162601626018E-2</v>
      </c>
    </row>
    <row r="22" spans="1:9" s="6" customFormat="1" ht="12.75">
      <c r="A22" s="204" t="s">
        <v>72</v>
      </c>
      <c r="B22" s="201">
        <v>9</v>
      </c>
      <c r="C22" s="172">
        <v>8.3333333333333329E-2</v>
      </c>
      <c r="D22" s="201">
        <v>7</v>
      </c>
      <c r="E22" s="172">
        <f t="shared" si="0"/>
        <v>5.6910569105691054E-2</v>
      </c>
    </row>
    <row r="23" spans="1:9" s="6" customFormat="1" ht="12.75">
      <c r="A23" s="204" t="s">
        <v>73</v>
      </c>
      <c r="B23" s="201">
        <v>1</v>
      </c>
      <c r="C23" s="172">
        <v>9.2592592592592587E-3</v>
      </c>
      <c r="D23" s="201">
        <v>1</v>
      </c>
      <c r="E23" s="172">
        <f t="shared" si="0"/>
        <v>8.130081300813009E-3</v>
      </c>
    </row>
    <row r="24" spans="1:9" s="6" customFormat="1" ht="12.75">
      <c r="A24" s="204" t="s">
        <v>76</v>
      </c>
      <c r="B24" s="201">
        <v>4</v>
      </c>
      <c r="C24" s="172">
        <v>3.7037037037037035E-2</v>
      </c>
      <c r="D24" s="201">
        <v>6</v>
      </c>
      <c r="E24" s="172">
        <f t="shared" si="0"/>
        <v>4.878048780487805E-2</v>
      </c>
    </row>
    <row r="25" spans="1:9" s="6" customFormat="1" ht="12.75">
      <c r="A25" s="204" t="s">
        <v>59</v>
      </c>
      <c r="B25" s="201">
        <v>3</v>
      </c>
      <c r="C25" s="172">
        <v>2.7777777777777776E-2</v>
      </c>
      <c r="D25" s="201">
        <v>2</v>
      </c>
      <c r="E25" s="172">
        <f t="shared" si="0"/>
        <v>1.6260162601626018E-2</v>
      </c>
    </row>
    <row r="26" spans="1:9" s="6" customFormat="1" ht="12.75">
      <c r="A26" s="204" t="s">
        <v>60</v>
      </c>
      <c r="B26" s="201">
        <v>2</v>
      </c>
      <c r="C26" s="172">
        <v>1.8518518518518517E-2</v>
      </c>
      <c r="D26" s="201">
        <v>2</v>
      </c>
      <c r="E26" s="172">
        <f t="shared" si="0"/>
        <v>1.6260162601626018E-2</v>
      </c>
    </row>
    <row r="27" spans="1:9" s="6" customFormat="1" ht="12.75">
      <c r="A27" s="204" t="s">
        <v>77</v>
      </c>
      <c r="B27" s="201">
        <v>1</v>
      </c>
      <c r="C27" s="172">
        <v>9.2592592592592587E-3</v>
      </c>
      <c r="D27" s="201">
        <v>1</v>
      </c>
      <c r="E27" s="172">
        <f t="shared" si="0"/>
        <v>8.130081300813009E-3</v>
      </c>
    </row>
    <row r="28" spans="1:9" s="6" customFormat="1" ht="12.75">
      <c r="A28" s="204" t="s">
        <v>61</v>
      </c>
      <c r="B28" s="201">
        <v>12</v>
      </c>
      <c r="C28" s="172">
        <v>0.1111111111111111</v>
      </c>
      <c r="D28" s="201">
        <v>18</v>
      </c>
      <c r="E28" s="172">
        <f t="shared" si="0"/>
        <v>0.14634146341463414</v>
      </c>
    </row>
    <row r="29" spans="1:9" s="6" customFormat="1" ht="14.1">
      <c r="A29" s="205" t="s">
        <v>62</v>
      </c>
      <c r="B29" s="206">
        <f t="shared" ref="B29:C29" si="1">SUM(B8:B28)</f>
        <v>108</v>
      </c>
      <c r="C29" s="207">
        <f t="shared" si="1"/>
        <v>1.0000000000000002</v>
      </c>
      <c r="D29" s="26">
        <f>SUM(D8:D28)</f>
        <v>123</v>
      </c>
      <c r="E29" s="208">
        <f>SUM(E8:E28)</f>
        <v>1</v>
      </c>
    </row>
    <row r="30" spans="1:9" s="6" customFormat="1" ht="12.95"/>
    <row r="31" spans="1:9" s="6" customFormat="1" ht="12.95"/>
    <row r="32" spans="1:9" s="6" customFormat="1" ht="12.95">
      <c r="A32" s="308" t="s">
        <v>63</v>
      </c>
      <c r="B32" s="309"/>
      <c r="C32" s="309"/>
      <c r="D32" s="309"/>
      <c r="E32" s="309"/>
      <c r="F32" s="309"/>
      <c r="G32" s="309"/>
      <c r="H32" s="309"/>
      <c r="I32" s="309"/>
    </row>
    <row r="33" s="6" customFormat="1" ht="12.95"/>
    <row r="34" s="6" customFormat="1" ht="12.95"/>
    <row r="35" s="6" customFormat="1" ht="12.95"/>
    <row r="36" s="6" customFormat="1" ht="12.95"/>
  </sheetData>
  <sheetProtection selectLockedCells="1" selectUnlockedCells="1"/>
  <mergeCells count="4">
    <mergeCell ref="A3:E3"/>
    <mergeCell ref="A4:E4"/>
    <mergeCell ref="A5:E5"/>
    <mergeCell ref="A32:I32"/>
  </mergeCells>
  <conditionalFormatting sqref="A4:C4">
    <cfRule type="duplicateValues" dxfId="62" priority="2"/>
  </conditionalFormatting>
  <conditionalFormatting sqref="A5:C5">
    <cfRule type="duplicateValues" dxfId="61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0CFE-DC60-E742-A62B-57F9BA6AE60B}">
  <dimension ref="A1:I38"/>
  <sheetViews>
    <sheetView showGridLines="0" topLeftCell="A8" zoomScale="115" zoomScaleNormal="183" workbookViewId="0">
      <selection activeCell="C18" sqref="C18"/>
    </sheetView>
  </sheetViews>
  <sheetFormatPr defaultColWidth="11.42578125" defaultRowHeight="15"/>
  <cols>
    <col min="1" max="1" width="17.42578125" style="14" customWidth="1"/>
    <col min="2" max="2" width="16.42578125" style="14" customWidth="1"/>
    <col min="3" max="3" width="13.28515625" style="14" customWidth="1"/>
    <col min="4" max="4" width="17.42578125" style="14" customWidth="1"/>
    <col min="5" max="5" width="13.7109375" style="14" customWidth="1"/>
    <col min="6" max="16384" width="11.42578125" style="14"/>
  </cols>
  <sheetData>
    <row r="1" spans="1:5" s="4" customFormat="1" ht="59.25" customHeight="1"/>
    <row r="2" spans="1:5" s="5" customFormat="1" ht="3.75" customHeight="1"/>
    <row r="3" spans="1:5" ht="28.5" customHeight="1">
      <c r="A3" s="305" t="s">
        <v>44</v>
      </c>
      <c r="B3" s="305"/>
      <c r="C3" s="305"/>
      <c r="D3" s="305"/>
      <c r="E3" s="305"/>
    </row>
    <row r="4" spans="1:5" ht="41.45" customHeight="1">
      <c r="A4" s="306" t="s">
        <v>102</v>
      </c>
      <c r="B4" s="306"/>
      <c r="C4" s="306"/>
      <c r="D4" s="306"/>
      <c r="E4" s="306"/>
    </row>
    <row r="5" spans="1:5" ht="20.45" customHeight="1">
      <c r="A5" s="307" t="s">
        <v>45</v>
      </c>
      <c r="B5" s="307"/>
      <c r="C5" s="307"/>
      <c r="D5" s="307"/>
      <c r="E5" s="307"/>
    </row>
    <row r="7" spans="1:5" s="6" customFormat="1" ht="30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48</v>
      </c>
    </row>
    <row r="8" spans="1:5" s="6" customFormat="1" ht="16.7" customHeight="1">
      <c r="A8" s="200" t="s">
        <v>78</v>
      </c>
      <c r="B8" s="185">
        <v>0</v>
      </c>
      <c r="C8" s="186">
        <v>0</v>
      </c>
      <c r="D8" s="10">
        <v>1</v>
      </c>
      <c r="E8" s="186">
        <f>D8/123</f>
        <v>8.130081300813009E-3</v>
      </c>
    </row>
    <row r="9" spans="1:5" s="6" customFormat="1" ht="12.75">
      <c r="A9" s="200" t="s">
        <v>50</v>
      </c>
      <c r="B9" s="185">
        <v>29</v>
      </c>
      <c r="C9" s="186">
        <v>0.32222222222222224</v>
      </c>
      <c r="D9" s="10">
        <v>46</v>
      </c>
      <c r="E9" s="186">
        <f t="shared" ref="E9:E30" si="0">D9/123</f>
        <v>0.37398373983739835</v>
      </c>
    </row>
    <row r="10" spans="1:5" s="6" customFormat="1" ht="12.75">
      <c r="A10" s="200" t="s">
        <v>79</v>
      </c>
      <c r="B10" s="185">
        <v>0</v>
      </c>
      <c r="C10" s="209">
        <v>0</v>
      </c>
      <c r="D10" s="10">
        <v>2</v>
      </c>
      <c r="E10" s="186">
        <f t="shared" si="0"/>
        <v>1.6260162601626018E-2</v>
      </c>
    </row>
    <row r="11" spans="1:5" s="6" customFormat="1" ht="12.75">
      <c r="A11" s="200" t="s">
        <v>51</v>
      </c>
      <c r="B11" s="185">
        <v>6</v>
      </c>
      <c r="C11" s="186">
        <v>6.6666666666666666E-2</v>
      </c>
      <c r="D11" s="10">
        <v>3</v>
      </c>
      <c r="E11" s="186">
        <f t="shared" si="0"/>
        <v>2.4390243902439025E-2</v>
      </c>
    </row>
    <row r="12" spans="1:5" s="6" customFormat="1" ht="12.75">
      <c r="A12" s="200" t="s">
        <v>52</v>
      </c>
      <c r="B12" s="185">
        <v>13</v>
      </c>
      <c r="C12" s="186">
        <v>0.14444444444444443</v>
      </c>
      <c r="D12" s="10">
        <v>14</v>
      </c>
      <c r="E12" s="186">
        <f t="shared" si="0"/>
        <v>0.11382113821138211</v>
      </c>
    </row>
    <row r="13" spans="1:5" s="6" customFormat="1" ht="12.75">
      <c r="A13" s="200" t="s">
        <v>54</v>
      </c>
      <c r="B13" s="185">
        <v>0</v>
      </c>
      <c r="C13" s="209">
        <v>0</v>
      </c>
      <c r="D13" s="10">
        <v>2</v>
      </c>
      <c r="E13" s="186">
        <f t="shared" si="0"/>
        <v>1.6260162601626018E-2</v>
      </c>
    </row>
    <row r="14" spans="1:5" s="6" customFormat="1" ht="12.75">
      <c r="A14" s="200" t="s">
        <v>55</v>
      </c>
      <c r="B14" s="185">
        <v>2</v>
      </c>
      <c r="C14" s="186">
        <v>2.2222222222222223E-2</v>
      </c>
      <c r="D14" s="10">
        <v>4</v>
      </c>
      <c r="E14" s="186">
        <f t="shared" si="0"/>
        <v>3.2520325203252036E-2</v>
      </c>
    </row>
    <row r="15" spans="1:5" s="6" customFormat="1" ht="12.75">
      <c r="A15" s="200" t="s">
        <v>65</v>
      </c>
      <c r="B15" s="185">
        <v>0</v>
      </c>
      <c r="C15" s="209">
        <v>0</v>
      </c>
      <c r="D15" s="10">
        <v>1</v>
      </c>
      <c r="E15" s="186">
        <f t="shared" si="0"/>
        <v>8.130081300813009E-3</v>
      </c>
    </row>
    <row r="16" spans="1:5" s="6" customFormat="1" ht="12.75">
      <c r="A16" s="200" t="s">
        <v>67</v>
      </c>
      <c r="B16" s="185">
        <v>2</v>
      </c>
      <c r="C16" s="186">
        <v>2.2222222222222223E-2</v>
      </c>
      <c r="D16" s="10">
        <v>2</v>
      </c>
      <c r="E16" s="186">
        <f t="shared" si="0"/>
        <v>1.6260162601626018E-2</v>
      </c>
    </row>
    <row r="17" spans="1:5" s="6" customFormat="1" ht="12.75">
      <c r="A17" s="200" t="s">
        <v>103</v>
      </c>
      <c r="B17" s="185">
        <v>0</v>
      </c>
      <c r="C17" s="209">
        <v>0</v>
      </c>
      <c r="D17" s="10">
        <v>1</v>
      </c>
      <c r="E17" s="186">
        <f t="shared" si="0"/>
        <v>8.130081300813009E-3</v>
      </c>
    </row>
    <row r="18" spans="1:5" s="6" customFormat="1" ht="12.75">
      <c r="A18" s="200" t="s">
        <v>69</v>
      </c>
      <c r="B18" s="185">
        <v>1</v>
      </c>
      <c r="C18" s="186">
        <v>1.1111111111111112E-2</v>
      </c>
      <c r="D18" s="10">
        <v>1</v>
      </c>
      <c r="E18" s="186">
        <f t="shared" si="0"/>
        <v>8.130081300813009E-3</v>
      </c>
    </row>
    <row r="19" spans="1:5" s="6" customFormat="1" ht="12.75">
      <c r="A19" s="200" t="s">
        <v>56</v>
      </c>
      <c r="B19" s="185">
        <v>12</v>
      </c>
      <c r="C19" s="186">
        <v>0.13333333333333333</v>
      </c>
      <c r="D19" s="10">
        <v>10</v>
      </c>
      <c r="E19" s="186">
        <f t="shared" si="0"/>
        <v>8.1300813008130079E-2</v>
      </c>
    </row>
    <row r="20" spans="1:5" s="6" customFormat="1" ht="12.75">
      <c r="A20" s="200" t="s">
        <v>81</v>
      </c>
      <c r="B20" s="185">
        <v>0</v>
      </c>
      <c r="C20" s="209">
        <v>0</v>
      </c>
      <c r="D20" s="10">
        <v>2</v>
      </c>
      <c r="E20" s="186">
        <f t="shared" si="0"/>
        <v>1.6260162601626018E-2</v>
      </c>
    </row>
    <row r="21" spans="1:5" s="6" customFormat="1" ht="12.75">
      <c r="A21" s="200" t="s">
        <v>71</v>
      </c>
      <c r="B21" s="185">
        <v>4</v>
      </c>
      <c r="C21" s="186">
        <v>4.4444444444444446E-2</v>
      </c>
      <c r="D21" s="10">
        <v>4</v>
      </c>
      <c r="E21" s="186">
        <f t="shared" si="0"/>
        <v>3.2520325203252036E-2</v>
      </c>
    </row>
    <row r="22" spans="1:5" s="6" customFormat="1" ht="12.75">
      <c r="A22" s="200" t="s">
        <v>104</v>
      </c>
      <c r="B22" s="185">
        <v>1</v>
      </c>
      <c r="C22" s="186">
        <v>1.1111111111111112E-2</v>
      </c>
      <c r="D22" s="10">
        <v>0</v>
      </c>
      <c r="E22" s="186">
        <f t="shared" si="0"/>
        <v>0</v>
      </c>
    </row>
    <row r="23" spans="1:5" s="6" customFormat="1" ht="12.75">
      <c r="A23" s="200" t="s">
        <v>72</v>
      </c>
      <c r="B23" s="185">
        <v>6</v>
      </c>
      <c r="C23" s="186">
        <v>6.6666666666666666E-2</v>
      </c>
      <c r="D23" s="10">
        <v>11</v>
      </c>
      <c r="E23" s="186">
        <f t="shared" si="0"/>
        <v>8.943089430894309E-2</v>
      </c>
    </row>
    <row r="24" spans="1:5" s="6" customFormat="1" ht="12.75">
      <c r="A24" s="200" t="s">
        <v>73</v>
      </c>
      <c r="B24" s="185">
        <v>1</v>
      </c>
      <c r="C24" s="186">
        <v>1.1111111111111112E-2</v>
      </c>
      <c r="D24" s="10">
        <v>2</v>
      </c>
      <c r="E24" s="186">
        <f t="shared" si="0"/>
        <v>1.6260162601626018E-2</v>
      </c>
    </row>
    <row r="25" spans="1:5" s="6" customFormat="1" ht="12.75">
      <c r="A25" s="200" t="s">
        <v>74</v>
      </c>
      <c r="B25" s="185">
        <v>1</v>
      </c>
      <c r="C25" s="186">
        <v>1.1111111111111112E-2</v>
      </c>
      <c r="D25" s="10">
        <v>2</v>
      </c>
      <c r="E25" s="186">
        <f t="shared" si="0"/>
        <v>1.6260162601626018E-2</v>
      </c>
    </row>
    <row r="26" spans="1:5" s="6" customFormat="1" ht="12.75">
      <c r="A26" s="200" t="s">
        <v>76</v>
      </c>
      <c r="B26" s="185">
        <v>2</v>
      </c>
      <c r="C26" s="186">
        <v>2.2222222222222223E-2</v>
      </c>
      <c r="D26" s="10">
        <v>4</v>
      </c>
      <c r="E26" s="186">
        <f t="shared" si="0"/>
        <v>3.2520325203252036E-2</v>
      </c>
    </row>
    <row r="27" spans="1:5" s="6" customFormat="1" ht="12.75">
      <c r="A27" s="200" t="s">
        <v>59</v>
      </c>
      <c r="B27" s="185">
        <v>3</v>
      </c>
      <c r="C27" s="186">
        <v>3.3333333333333333E-2</v>
      </c>
      <c r="D27" s="10">
        <v>1</v>
      </c>
      <c r="E27" s="186">
        <f t="shared" si="0"/>
        <v>8.130081300813009E-3</v>
      </c>
    </row>
    <row r="28" spans="1:5" s="6" customFormat="1" ht="12.75">
      <c r="A28" s="200" t="s">
        <v>60</v>
      </c>
      <c r="B28" s="185">
        <v>0</v>
      </c>
      <c r="C28" s="209">
        <v>0</v>
      </c>
      <c r="D28" s="10">
        <v>1</v>
      </c>
      <c r="E28" s="186">
        <f t="shared" si="0"/>
        <v>8.130081300813009E-3</v>
      </c>
    </row>
    <row r="29" spans="1:5" s="6" customFormat="1" ht="12.75">
      <c r="A29" s="200" t="s">
        <v>77</v>
      </c>
      <c r="B29" s="185">
        <v>1</v>
      </c>
      <c r="C29" s="186">
        <v>1.1111111111111112E-2</v>
      </c>
      <c r="D29" s="10">
        <v>2</v>
      </c>
      <c r="E29" s="186">
        <f t="shared" si="0"/>
        <v>1.6260162601626018E-2</v>
      </c>
    </row>
    <row r="30" spans="1:5" s="6" customFormat="1" ht="12.75">
      <c r="A30" s="200" t="s">
        <v>61</v>
      </c>
      <c r="B30" s="185">
        <v>6</v>
      </c>
      <c r="C30" s="186">
        <v>6.6666666666666666E-2</v>
      </c>
      <c r="D30" s="10">
        <v>7</v>
      </c>
      <c r="E30" s="186">
        <f t="shared" si="0"/>
        <v>5.6910569105691054E-2</v>
      </c>
    </row>
    <row r="31" spans="1:5" s="6" customFormat="1" ht="14.1">
      <c r="A31" s="210" t="s">
        <v>62</v>
      </c>
      <c r="B31" s="190">
        <f>SUM(B8:B30)</f>
        <v>90</v>
      </c>
      <c r="C31" s="211">
        <f>SUM(C8:C30)</f>
        <v>0.99999999999999978</v>
      </c>
      <c r="D31" s="190">
        <f>SUM(D8:D30)</f>
        <v>123</v>
      </c>
      <c r="E31" s="211">
        <f>SUM(E8:E30)</f>
        <v>0.99999999999999989</v>
      </c>
    </row>
    <row r="32" spans="1:5" s="6" customFormat="1" ht="12.95"/>
    <row r="33" spans="1:9" s="6" customFormat="1" ht="12.95"/>
    <row r="34" spans="1:9" s="6" customFormat="1" ht="12.95">
      <c r="A34" s="308" t="s">
        <v>63</v>
      </c>
      <c r="B34" s="309"/>
      <c r="C34" s="309"/>
      <c r="D34" s="309"/>
      <c r="E34" s="309"/>
      <c r="F34" s="309"/>
      <c r="G34" s="309"/>
      <c r="H34" s="309"/>
      <c r="I34" s="309"/>
    </row>
    <row r="35" spans="1:9" s="6" customFormat="1" ht="12.95"/>
    <row r="36" spans="1:9" s="6" customFormat="1" ht="12.95"/>
    <row r="37" spans="1:9" s="6" customFormat="1" ht="12.95"/>
    <row r="38" spans="1:9" s="6" customFormat="1" ht="12.95"/>
  </sheetData>
  <sheetProtection selectLockedCells="1" selectUnlockedCells="1"/>
  <mergeCells count="4">
    <mergeCell ref="A3:E3"/>
    <mergeCell ref="A4:E4"/>
    <mergeCell ref="A5:E5"/>
    <mergeCell ref="A34:I34"/>
  </mergeCells>
  <conditionalFormatting sqref="A4:C4">
    <cfRule type="duplicateValues" dxfId="60" priority="2"/>
  </conditionalFormatting>
  <conditionalFormatting sqref="A5:C5">
    <cfRule type="duplicateValues" dxfId="59" priority="1"/>
  </conditionalFormatting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David Medina Ramírez</cp:lastModifiedBy>
  <cp:revision/>
  <dcterms:created xsi:type="dcterms:W3CDTF">2022-10-18T20:51:01Z</dcterms:created>
  <dcterms:modified xsi:type="dcterms:W3CDTF">2023-12-14T16:06:42Z</dcterms:modified>
  <cp:category/>
  <cp:contentStatus/>
</cp:coreProperties>
</file>